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OneDrive - Općina Plitvička Jezera\Radna površina\FI 01.01.-31.12.2025\VRTIĆ\"/>
    </mc:Choice>
  </mc:AlternateContent>
  <xr:revisionPtr revIDLastSave="0" documentId="13_ncr:1_{C343D0F7-68F2-4129-B70A-263A898717D4}"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D1529" i="1"/>
  <c r="C1530" i="1"/>
  <c r="D1530" i="1"/>
  <c r="C1531" i="1"/>
  <c r="D1531" i="1"/>
  <c r="C1532" i="1"/>
  <c r="D1532" i="1"/>
  <c r="C1533" i="1"/>
  <c r="D1533" i="1"/>
  <c r="C1534" i="1"/>
  <c r="D1534" i="1"/>
  <c r="C1535" i="1"/>
  <c r="D1535" i="1"/>
  <c r="C1536" i="1"/>
  <c r="D1536" i="1"/>
  <c r="C1541" i="1"/>
  <c r="J1541" i="1" s="1"/>
  <c r="D1541" i="1"/>
  <c r="C1542" i="1"/>
  <c r="J1542" i="1" s="1"/>
  <c r="D1542" i="1"/>
  <c r="C1543" i="1"/>
  <c r="D1543" i="1"/>
  <c r="C1544" i="1"/>
  <c r="H1544" i="1" s="1"/>
  <c r="D1544" i="1"/>
  <c r="G1544" i="1" s="1"/>
  <c r="C1545" i="1"/>
  <c r="D1545" i="1"/>
  <c r="C1546" i="1"/>
  <c r="G1546" i="1" s="1"/>
  <c r="D1546" i="1"/>
  <c r="H1546" i="1" s="1"/>
  <c r="C1548" i="1"/>
  <c r="D1548" i="1"/>
  <c r="C1549" i="1"/>
  <c r="D1549" i="1"/>
  <c r="J1549" i="1" s="1"/>
  <c r="C1550" i="1"/>
  <c r="D1550" i="1"/>
  <c r="C1551" i="1"/>
  <c r="D1551" i="1"/>
  <c r="J1551" i="1" s="1"/>
  <c r="C1552" i="1"/>
  <c r="D1552" i="1"/>
  <c r="C1553" i="1"/>
  <c r="D1553" i="1"/>
  <c r="J1553" i="1" s="1"/>
  <c r="C1554" i="1"/>
  <c r="D1554" i="1"/>
  <c r="C1557" i="1"/>
  <c r="D1557" i="1"/>
  <c r="C1558" i="1"/>
  <c r="D1558" i="1"/>
  <c r="C1559" i="1"/>
  <c r="D1559" i="1"/>
  <c r="C1560" i="1"/>
  <c r="D1560" i="1"/>
  <c r="C1561" i="1"/>
  <c r="D1561" i="1"/>
  <c r="C1562" i="1"/>
  <c r="D1562" i="1"/>
  <c r="C1564" i="1"/>
  <c r="D1564" i="1"/>
  <c r="C1565" i="1"/>
  <c r="D1565" i="1"/>
  <c r="C1566" i="1"/>
  <c r="D1566" i="1"/>
  <c r="C1567" i="1"/>
  <c r="J1567" i="1" s="1"/>
  <c r="D1567" i="1"/>
  <c r="C1568" i="1"/>
  <c r="J1568" i="1" s="1"/>
  <c r="D1568" i="1"/>
  <c r="C1569" i="1"/>
  <c r="D1569" i="1"/>
  <c r="C1570" i="1"/>
  <c r="D1570" i="1"/>
  <c r="C1573" i="1"/>
  <c r="D1573" i="1"/>
  <c r="C1574" i="1"/>
  <c r="D1574" i="1"/>
  <c r="C1575" i="1"/>
  <c r="D1575" i="1"/>
  <c r="C1576" i="1"/>
  <c r="H1576" i="1" s="1"/>
  <c r="D1576" i="1"/>
  <c r="G1576" i="1" s="1"/>
  <c r="C1578" i="1"/>
  <c r="D1578" i="1"/>
  <c r="C1579" i="1"/>
  <c r="D1579" i="1"/>
  <c r="C1580" i="1"/>
  <c r="D1580" i="1"/>
  <c r="C1581" i="1"/>
  <c r="G1581" i="1" s="1"/>
  <c r="D1581" i="1"/>
  <c r="C1582" i="1"/>
  <c r="G1582" i="1"/>
  <c r="H1582" i="1"/>
  <c r="C1584" i="1"/>
  <c r="G1584" i="1" s="1"/>
  <c r="H1584" i="1"/>
  <c r="C1586" i="1"/>
  <c r="H1586" i="1" s="1"/>
  <c r="G1586" i="1"/>
  <c r="C1587" i="1"/>
  <c r="G1587" i="1"/>
  <c r="H1587" i="1"/>
  <c r="C1588" i="1"/>
  <c r="G1588" i="1" s="1"/>
  <c r="C1589" i="1"/>
  <c r="H1589" i="1" s="1"/>
  <c r="G1589" i="1"/>
  <c r="C1590" i="1"/>
  <c r="G1590" i="1" s="1"/>
  <c r="H1590" i="1"/>
  <c r="C1591" i="1"/>
  <c r="G1591" i="1"/>
  <c r="H1591" i="1"/>
  <c r="C1592" i="1"/>
  <c r="G1592" i="1" s="1"/>
  <c r="H1592" i="1"/>
  <c r="C1593" i="1"/>
  <c r="H1593" i="1" s="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C1625" i="1"/>
  <c r="H1625" i="1" s="1"/>
  <c r="G1625" i="1"/>
  <c r="C1626" i="1"/>
  <c r="G1626" i="1" s="1"/>
  <c r="H1626" i="1"/>
  <c r="C1627" i="1"/>
  <c r="G1627" i="1"/>
  <c r="H1627" i="1"/>
  <c r="C1630" i="1"/>
  <c r="H1630" i="1" s="1"/>
  <c r="G1630" i="1"/>
  <c r="C1631" i="1"/>
  <c r="G1631" i="1"/>
  <c r="H1631" i="1"/>
  <c r="C1632" i="1"/>
  <c r="G1632" i="1" s="1"/>
  <c r="C1633" i="1"/>
  <c r="H1633" i="1" s="1"/>
  <c r="G1633" i="1"/>
  <c r="C1635" i="1"/>
  <c r="G1635" i="1"/>
  <c r="H1635" i="1"/>
  <c r="C1636" i="1"/>
  <c r="G1636" i="1" s="1"/>
  <c r="H1636" i="1"/>
  <c r="C1637" i="1"/>
  <c r="H1637" i="1" s="1"/>
  <c r="C1638" i="1"/>
  <c r="G1638" i="1"/>
  <c r="H1638" i="1"/>
  <c r="C1640" i="1"/>
  <c r="C1641" i="1"/>
  <c r="H1641" i="1" s="1"/>
  <c r="G1641" i="1"/>
  <c r="C1642" i="1"/>
  <c r="C1643" i="1"/>
  <c r="G1643" i="1"/>
  <c r="H1643" i="1"/>
  <c r="C1645" i="1"/>
  <c r="C1646" i="1"/>
  <c r="G1646" i="1"/>
  <c r="H1646" i="1"/>
  <c r="C1647" i="1"/>
  <c r="G1647" i="1"/>
  <c r="H1647" i="1"/>
  <c r="C1648" i="1"/>
  <c r="C1650" i="1"/>
  <c r="C1651" i="1"/>
  <c r="G1651" i="1"/>
  <c r="H1651" i="1"/>
  <c r="C1652" i="1"/>
  <c r="G1652" i="1" s="1"/>
  <c r="H1652" i="1"/>
  <c r="C1653" i="1"/>
  <c r="C1655" i="1"/>
  <c r="G1655" i="1"/>
  <c r="H1655" i="1"/>
  <c r="C1656" i="1"/>
  <c r="C1657" i="1"/>
  <c r="H1657" i="1" s="1"/>
  <c r="G1657" i="1"/>
  <c r="C1658" i="1"/>
  <c r="C1660" i="1"/>
  <c r="G1660" i="1" s="1"/>
  <c r="C1661" i="1"/>
  <c r="H1661" i="1" s="1"/>
  <c r="G1661" i="1"/>
  <c r="C1662" i="1"/>
  <c r="G1662" i="1" s="1"/>
  <c r="H1662" i="1"/>
  <c r="C1663" i="1"/>
  <c r="G1663" i="1"/>
  <c r="H1663" i="1"/>
  <c r="C1665" i="1"/>
  <c r="H1665" i="1" s="1"/>
  <c r="C1666" i="1"/>
  <c r="G1666" i="1"/>
  <c r="H1666" i="1"/>
  <c r="C1667" i="1"/>
  <c r="G1667" i="1"/>
  <c r="H1667" i="1"/>
  <c r="C1668" i="1"/>
  <c r="G1668" i="1" s="1"/>
  <c r="C1670" i="1"/>
  <c r="G1670" i="1" s="1"/>
  <c r="C1671" i="1"/>
  <c r="G1671" i="1"/>
  <c r="H1671" i="1"/>
  <c r="C1672" i="1"/>
  <c r="G1672" i="1" s="1"/>
  <c r="H1672" i="1"/>
  <c r="C1673" i="1"/>
  <c r="G1673" i="1" s="1"/>
  <c r="C1675" i="1"/>
  <c r="G1675" i="1"/>
  <c r="H1675" i="1"/>
  <c r="C1676" i="1"/>
  <c r="G1676" i="1"/>
  <c r="H1676" i="1"/>
  <c r="C1677" i="1"/>
  <c r="G1677" i="1" s="1"/>
  <c r="C1678" i="1"/>
  <c r="C1679" i="1"/>
  <c r="G1679" i="1"/>
  <c r="H1679" i="1"/>
  <c r="C1680" i="1"/>
  <c r="G1680" i="1"/>
  <c r="H1680" i="1"/>
  <c r="C1682" i="1"/>
  <c r="C1683" i="1"/>
  <c r="G1683" i="1"/>
  <c r="H1683" i="1"/>
  <c r="C1684" i="1"/>
  <c r="G1684" i="1"/>
  <c r="H1684" i="1"/>
  <c r="C1685" i="1"/>
  <c r="G1685" i="1" s="1"/>
  <c r="C1686" i="1"/>
  <c r="J1478" i="9"/>
  <c r="L1478" i="9"/>
  <c r="F348" i="9"/>
  <c r="F347" i="9" s="1"/>
  <c r="F346" i="9"/>
  <c r="F345" i="9"/>
  <c r="F344" i="9"/>
  <c r="F343" i="9"/>
  <c r="F342" i="9" s="1"/>
  <c r="M341" i="9"/>
  <c r="F341" i="9" s="1"/>
  <c r="L341" i="9"/>
  <c r="E341" i="9"/>
  <c r="B341" i="9"/>
  <c r="H340" i="9"/>
  <c r="G340" i="9"/>
  <c r="F340" i="9"/>
  <c r="E340" i="9"/>
  <c r="B340" i="9" s="1"/>
  <c r="F339" i="9"/>
  <c r="F338" i="9"/>
  <c r="F337" i="9"/>
  <c r="F336" i="9"/>
  <c r="H335" i="9"/>
  <c r="G335" i="9"/>
  <c r="E335" i="9" s="1"/>
  <c r="F335" i="9"/>
  <c r="F334" i="9"/>
  <c r="H333" i="9"/>
  <c r="E333" i="9" s="1"/>
  <c r="G333" i="9"/>
  <c r="F333" i="9"/>
  <c r="B333" i="9"/>
  <c r="H332" i="9"/>
  <c r="G332" i="9"/>
  <c r="F332" i="9"/>
  <c r="E332" i="9"/>
  <c r="B332" i="9" s="1"/>
  <c r="H331" i="9"/>
  <c r="G331" i="9"/>
  <c r="E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E324" i="9" s="1"/>
  <c r="B324" i="9" s="1"/>
  <c r="G324" i="9"/>
  <c r="F324" i="9"/>
  <c r="H323" i="9"/>
  <c r="G323" i="9"/>
  <c r="F323" i="9"/>
  <c r="E323" i="9"/>
  <c r="H322" i="9"/>
  <c r="G322" i="9"/>
  <c r="F322" i="9"/>
  <c r="H321" i="9"/>
  <c r="G321" i="9"/>
  <c r="E321" i="9" s="1"/>
  <c r="B321" i="9" s="1"/>
  <c r="F321" i="9"/>
  <c r="H320" i="9"/>
  <c r="G320" i="9"/>
  <c r="E320" i="9" s="1"/>
  <c r="B320" i="9" s="1"/>
  <c r="F320" i="9"/>
  <c r="H319" i="9"/>
  <c r="G319" i="9"/>
  <c r="F319" i="9"/>
  <c r="E319" i="9"/>
  <c r="H318" i="9"/>
  <c r="G318" i="9"/>
  <c r="E318" i="9" s="1"/>
  <c r="B318" i="9" s="1"/>
  <c r="F318" i="9"/>
  <c r="H317" i="9"/>
  <c r="G317" i="9"/>
  <c r="F317" i="9"/>
  <c r="F316" i="9"/>
  <c r="F315" i="9"/>
  <c r="F314" i="9"/>
  <c r="H313" i="9"/>
  <c r="G313" i="9"/>
  <c r="E313" i="9" s="1"/>
  <c r="B313" i="9" s="1"/>
  <c r="F313" i="9"/>
  <c r="H312" i="9"/>
  <c r="G312" i="9"/>
  <c r="F312" i="9"/>
  <c r="H311" i="9"/>
  <c r="G311" i="9"/>
  <c r="E311" i="9" s="1"/>
  <c r="F311" i="9"/>
  <c r="F310" i="9"/>
  <c r="F309" i="9"/>
  <c r="F308" i="9"/>
  <c r="H307" i="9"/>
  <c r="G307" i="9"/>
  <c r="F307" i="9"/>
  <c r="E307" i="9"/>
  <c r="B307" i="9" s="1"/>
  <c r="F306" i="9"/>
  <c r="H305" i="9"/>
  <c r="G305" i="9"/>
  <c r="F305" i="9"/>
  <c r="E305" i="9"/>
  <c r="H304" i="9"/>
  <c r="G304" i="9"/>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F290" i="9"/>
  <c r="E290" i="9"/>
  <c r="B290" i="9" s="1"/>
  <c r="M289" i="9"/>
  <c r="L289" i="9"/>
  <c r="F289" i="9" s="1"/>
  <c r="E289" i="9"/>
  <c r="M288" i="9"/>
  <c r="L288" i="9"/>
  <c r="E288" i="9"/>
  <c r="M287" i="9"/>
  <c r="L287" i="9"/>
  <c r="E287" i="9"/>
  <c r="M286" i="9"/>
  <c r="L286" i="9"/>
  <c r="F286" i="9"/>
  <c r="E286" i="9"/>
  <c r="B286" i="9" s="1"/>
  <c r="M285" i="9"/>
  <c r="L285" i="9"/>
  <c r="F285" i="9" s="1"/>
  <c r="E285" i="9"/>
  <c r="M284" i="9"/>
  <c r="L284" i="9"/>
  <c r="E284" i="9"/>
  <c r="M283" i="9"/>
  <c r="L283" i="9"/>
  <c r="E283" i="9"/>
  <c r="M282" i="9"/>
  <c r="L282" i="9"/>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M275" i="9"/>
  <c r="L275" i="9"/>
  <c r="F275" i="9" s="1"/>
  <c r="B275" i="9" s="1"/>
  <c r="E275" i="9"/>
  <c r="M274" i="9"/>
  <c r="L274" i="9"/>
  <c r="F274" i="9" s="1"/>
  <c r="B274" i="9" s="1"/>
  <c r="E274" i="9"/>
  <c r="M273" i="9"/>
  <c r="L273" i="9"/>
  <c r="F273" i="9"/>
  <c r="E273" i="9"/>
  <c r="B273" i="9" s="1"/>
  <c r="M272" i="9"/>
  <c r="L272" i="9"/>
  <c r="F272" i="9"/>
  <c r="E272" i="9"/>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M259" i="9"/>
  <c r="L259" i="9"/>
  <c r="F259" i="9" s="1"/>
  <c r="B259" i="9" s="1"/>
  <c r="E259" i="9"/>
  <c r="M258" i="9"/>
  <c r="L258" i="9"/>
  <c r="F258" i="9" s="1"/>
  <c r="B258" i="9" s="1"/>
  <c r="E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M243" i="9"/>
  <c r="L243" i="9"/>
  <c r="F243" i="9" s="1"/>
  <c r="B243" i="9" s="1"/>
  <c r="E243" i="9"/>
  <c r="M242" i="9"/>
  <c r="L242" i="9"/>
  <c r="F242" i="9" s="1"/>
  <c r="B242" i="9" s="1"/>
  <c r="E242" i="9"/>
  <c r="M241" i="9"/>
  <c r="L241" i="9"/>
  <c r="F241" i="9"/>
  <c r="E241" i="9"/>
  <c r="B241" i="9" s="1"/>
  <c r="M240" i="9"/>
  <c r="L240" i="9"/>
  <c r="F240" i="9"/>
  <c r="E240" i="9"/>
  <c r="M239" i="9"/>
  <c r="L239" i="9"/>
  <c r="F239" i="9" s="1"/>
  <c r="B239" i="9" s="1"/>
  <c r="E239" i="9"/>
  <c r="M238" i="9"/>
  <c r="L238" i="9"/>
  <c r="E238" i="9"/>
  <c r="M237" i="9"/>
  <c r="L237" i="9"/>
  <c r="F237" i="9"/>
  <c r="E237" i="9"/>
  <c r="B237" i="9" s="1"/>
  <c r="M236" i="9"/>
  <c r="L236" i="9"/>
  <c r="F236" i="9" s="1"/>
  <c r="E236" i="9"/>
  <c r="M235" i="9"/>
  <c r="L235" i="9"/>
  <c r="F235" i="9" s="1"/>
  <c r="B235" i="9" s="1"/>
  <c r="E235" i="9"/>
  <c r="M234" i="9"/>
  <c r="L234" i="9"/>
  <c r="E234" i="9"/>
  <c r="M233" i="9"/>
  <c r="L233" i="9"/>
  <c r="F233" i="9"/>
  <c r="E233" i="9"/>
  <c r="B233" i="9" s="1"/>
  <c r="M232" i="9"/>
  <c r="L232" i="9"/>
  <c r="F232" i="9"/>
  <c r="E232" i="9"/>
  <c r="B232" i="9" s="1"/>
  <c r="M231" i="9"/>
  <c r="L231" i="9"/>
  <c r="E231" i="9"/>
  <c r="M230" i="9"/>
  <c r="L230" i="9"/>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E169" i="9"/>
  <c r="B169" i="9" s="1"/>
  <c r="H168" i="9"/>
  <c r="G168" i="9"/>
  <c r="F168" i="9"/>
  <c r="H167" i="9"/>
  <c r="E167" i="9" s="1"/>
  <c r="B167" i="9" s="1"/>
  <c r="G167" i="9"/>
  <c r="F167" i="9"/>
  <c r="H166" i="9"/>
  <c r="G166" i="9"/>
  <c r="F166" i="9"/>
  <c r="E166" i="9"/>
  <c r="B166" i="9" s="1"/>
  <c r="H165" i="9"/>
  <c r="G165" i="9"/>
  <c r="E165" i="9" s="1"/>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F24" i="9"/>
  <c r="F4" i="9"/>
  <c r="O3" i="9"/>
  <c r="G296" i="9" s="1"/>
  <c r="E296" i="9" s="1"/>
  <c r="B296" i="9" s="1"/>
  <c r="I3" i="9"/>
  <c r="H309" i="9" s="1"/>
  <c r="H3" i="9"/>
  <c r="G3" i="9"/>
  <c r="D104" i="8"/>
  <c r="C1681" i="1" s="1"/>
  <c r="D97" i="8"/>
  <c r="C1674" i="1" s="1"/>
  <c r="D92" i="8"/>
  <c r="C1669" i="1" s="1"/>
  <c r="D87" i="8"/>
  <c r="C1664" i="1" s="1"/>
  <c r="D82" i="8"/>
  <c r="C1659" i="1" s="1"/>
  <c r="G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0" i="7"/>
  <c r="D1563" i="1" s="1"/>
  <c r="D30" i="7"/>
  <c r="C1563" i="1" s="1"/>
  <c r="E23" i="7"/>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C1260" i="1" s="1"/>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182"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D136" i="5"/>
  <c r="E135"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23" i="1" s="1"/>
  <c r="D636" i="4"/>
  <c r="D629" i="4" s="1"/>
  <c r="F635" i="4"/>
  <c r="F634" i="4"/>
  <c r="F633" i="4"/>
  <c r="E633" i="4"/>
  <c r="D633" i="4"/>
  <c r="F632" i="4"/>
  <c r="F631" i="4"/>
  <c r="F630" i="4"/>
  <c r="E630" i="4"/>
  <c r="D630" i="4"/>
  <c r="G188" i="9" s="1"/>
  <c r="E188" i="9" s="1"/>
  <c r="B188" i="9"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E584" i="4" s="1"/>
  <c r="D578" i="1" s="1"/>
  <c r="D589" i="4"/>
  <c r="F588" i="4"/>
  <c r="F587" i="4"/>
  <c r="F586" i="4"/>
  <c r="E585" i="4"/>
  <c r="D585" i="4"/>
  <c r="F583" i="4"/>
  <c r="F582" i="4"/>
  <c r="E581" i="4"/>
  <c r="D581" i="4"/>
  <c r="F581" i="4" s="1"/>
  <c r="F580" i="4"/>
  <c r="F579" i="4"/>
  <c r="E578" i="4"/>
  <c r="E571" i="4" s="1"/>
  <c r="D578" i="4"/>
  <c r="D571" i="4" s="1"/>
  <c r="F577" i="4"/>
  <c r="F576" i="4"/>
  <c r="F575" i="4"/>
  <c r="E575" i="4"/>
  <c r="D575" i="4"/>
  <c r="F574" i="4"/>
  <c r="F573" i="4"/>
  <c r="F572" i="4"/>
  <c r="E572" i="4"/>
  <c r="D572" i="4"/>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2" i="1" s="1"/>
  <c r="D488" i="4"/>
  <c r="F488" i="4" s="1"/>
  <c r="F487" i="4"/>
  <c r="F486" i="4"/>
  <c r="F485" i="4"/>
  <c r="E485" i="4"/>
  <c r="D485" i="4"/>
  <c r="F484" i="4"/>
  <c r="F483" i="4"/>
  <c r="F482" i="4"/>
  <c r="F481" i="4"/>
  <c r="E480" i="4"/>
  <c r="D480" i="4"/>
  <c r="F480" i="4" s="1"/>
  <c r="D479" i="4"/>
  <c r="F479" i="4" s="1"/>
  <c r="F478" i="4"/>
  <c r="F477" i="4"/>
  <c r="E476" i="4"/>
  <c r="D470" i="1" s="1"/>
  <c r="D476" i="4"/>
  <c r="F476" i="4" s="1"/>
  <c r="F475" i="4"/>
  <c r="F474" i="4"/>
  <c r="F473" i="4"/>
  <c r="E473" i="4"/>
  <c r="D473" i="4"/>
  <c r="H180" i="9"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642" i="1" s="1"/>
  <c r="D427" i="4"/>
  <c r="D648" i="4" s="1"/>
  <c r="C642" i="1"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D269" i="1" s="1"/>
  <c r="F272" i="4"/>
  <c r="F271" i="4"/>
  <c r="F270" i="4"/>
  <c r="E269" i="4"/>
  <c r="D269" i="4"/>
  <c r="F269" i="4" s="1"/>
  <c r="F268" i="4"/>
  <c r="F267" i="4"/>
  <c r="F266" i="4"/>
  <c r="F265" i="4"/>
  <c r="F264" i="4"/>
  <c r="E263" i="4"/>
  <c r="D263" i="4"/>
  <c r="C259" i="1" s="1"/>
  <c r="E262" i="4"/>
  <c r="F261" i="4"/>
  <c r="F260" i="4"/>
  <c r="F259" i="4"/>
  <c r="F258" i="4"/>
  <c r="F257"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27" i="1" s="1"/>
  <c r="D231" i="4"/>
  <c r="F229" i="4"/>
  <c r="F228" i="4"/>
  <c r="F227" i="4"/>
  <c r="F226" i="4"/>
  <c r="E225" i="4"/>
  <c r="D225" i="4"/>
  <c r="F225" i="4" s="1"/>
  <c r="F224" i="4"/>
  <c r="F223" i="4"/>
  <c r="E222" i="4"/>
  <c r="E221" i="4" s="1"/>
  <c r="D217" i="1"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C199" i="1"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1" i="1" s="1"/>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D141" i="4"/>
  <c r="E140" i="4"/>
  <c r="D136" i="1" s="1"/>
  <c r="D140" i="4"/>
  <c r="F140" i="4" s="1"/>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79" i="1" s="1"/>
  <c r="D83" i="4"/>
  <c r="D82" i="4"/>
  <c r="F82" i="4" s="1"/>
  <c r="F81" i="4"/>
  <c r="F80" i="4"/>
  <c r="F79" i="4"/>
  <c r="F78" i="4"/>
  <c r="E77" i="4"/>
  <c r="D77" i="4"/>
  <c r="F77" i="4" s="1"/>
  <c r="F76" i="4"/>
  <c r="F75" i="4"/>
  <c r="E74" i="4"/>
  <c r="D70" i="1" s="1"/>
  <c r="D74" i="4"/>
  <c r="F74" i="4" s="1"/>
  <c r="F73" i="4"/>
  <c r="F72" i="4"/>
  <c r="F71" i="4"/>
  <c r="E71" i="4"/>
  <c r="D71" i="4"/>
  <c r="F70" i="4"/>
  <c r="F69" i="4"/>
  <c r="F68" i="4"/>
  <c r="E68" i="4"/>
  <c r="D68" i="4"/>
  <c r="F67" i="4"/>
  <c r="F66" i="4"/>
  <c r="F65" i="4"/>
  <c r="E64" i="4"/>
  <c r="D64" i="4"/>
  <c r="F63" i="4"/>
  <c r="F62" i="4"/>
  <c r="F61" i="4"/>
  <c r="E61" i="4"/>
  <c r="D57" i="1" s="1"/>
  <c r="D61" i="4"/>
  <c r="F60" i="4"/>
  <c r="F59" i="4"/>
  <c r="F58" i="4"/>
  <c r="E58" i="4"/>
  <c r="D58" i="4"/>
  <c r="F57" i="4"/>
  <c r="F56" i="4"/>
  <c r="F55" i="4"/>
  <c r="F54" i="4"/>
  <c r="F53" i="4"/>
  <c r="E53" i="4"/>
  <c r="D49" i="1" s="1"/>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C13" i="1" s="1"/>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H1481" i="1" s="1"/>
  <c r="D1480" i="1"/>
  <c r="C1480" i="1"/>
  <c r="H1480" i="1" s="1"/>
  <c r="G1479" i="1"/>
  <c r="D1479" i="1"/>
  <c r="C1479" i="1"/>
  <c r="H1479" i="1" s="1"/>
  <c r="D1478" i="1"/>
  <c r="G1478" i="1" s="1"/>
  <c r="C1478" i="1"/>
  <c r="D1477" i="1"/>
  <c r="C1477" i="1"/>
  <c r="H1477" i="1" s="1"/>
  <c r="D1476" i="1"/>
  <c r="C1476" i="1"/>
  <c r="H1476" i="1" s="1"/>
  <c r="G1475" i="1"/>
  <c r="D1475" i="1"/>
  <c r="C1475" i="1"/>
  <c r="H1475" i="1" s="1"/>
  <c r="D1474" i="1"/>
  <c r="G1474" i="1" s="1"/>
  <c r="C1474" i="1"/>
  <c r="D1473" i="1"/>
  <c r="C1473" i="1"/>
  <c r="H1473" i="1" s="1"/>
  <c r="D1472" i="1"/>
  <c r="C1472" i="1"/>
  <c r="H1472" i="1" s="1"/>
  <c r="G1471" i="1"/>
  <c r="D1471" i="1"/>
  <c r="C1471" i="1"/>
  <c r="H1471" i="1" s="1"/>
  <c r="D1470" i="1"/>
  <c r="G1470" i="1" s="1"/>
  <c r="C1470" i="1"/>
  <c r="D1469" i="1"/>
  <c r="C1469" i="1"/>
  <c r="H1469" i="1" s="1"/>
  <c r="D1468" i="1"/>
  <c r="C1468" i="1"/>
  <c r="H1468" i="1" s="1"/>
  <c r="G1467" i="1"/>
  <c r="D1467" i="1"/>
  <c r="C1467" i="1"/>
  <c r="H1467" i="1" s="1"/>
  <c r="D1466" i="1"/>
  <c r="G1466" i="1" s="1"/>
  <c r="C1466" i="1"/>
  <c r="D1465" i="1"/>
  <c r="C1465" i="1"/>
  <c r="H1465" i="1" s="1"/>
  <c r="D1464" i="1"/>
  <c r="C1464" i="1"/>
  <c r="H1464" i="1" s="1"/>
  <c r="G1463" i="1"/>
  <c r="D1463" i="1"/>
  <c r="C1463" i="1"/>
  <c r="H1463" i="1" s="1"/>
  <c r="D1462" i="1"/>
  <c r="G1462" i="1" s="1"/>
  <c r="C1462" i="1"/>
  <c r="D1461" i="1"/>
  <c r="C1461" i="1"/>
  <c r="H1461" i="1" s="1"/>
  <c r="D1460" i="1"/>
  <c r="C1460" i="1"/>
  <c r="H1460" i="1" s="1"/>
  <c r="G1459" i="1"/>
  <c r="D1459" i="1"/>
  <c r="C1459" i="1"/>
  <c r="H1459" i="1" s="1"/>
  <c r="D1458" i="1"/>
  <c r="G1458" i="1" s="1"/>
  <c r="C1458" i="1"/>
  <c r="D1457" i="1"/>
  <c r="C1457" i="1"/>
  <c r="H1457" i="1" s="1"/>
  <c r="D1456" i="1"/>
  <c r="C1456" i="1"/>
  <c r="H1456" i="1" s="1"/>
  <c r="G1455" i="1"/>
  <c r="D1455" i="1"/>
  <c r="C1455" i="1"/>
  <c r="H1455" i="1" s="1"/>
  <c r="D1454" i="1"/>
  <c r="G1454" i="1" s="1"/>
  <c r="C1454" i="1"/>
  <c r="D1453" i="1"/>
  <c r="C1453" i="1"/>
  <c r="H1453" i="1" s="1"/>
  <c r="D1452" i="1"/>
  <c r="C1452" i="1"/>
  <c r="H1452" i="1" s="1"/>
  <c r="G1451" i="1"/>
  <c r="D1451" i="1"/>
  <c r="C1451" i="1"/>
  <c r="H1451" i="1" s="1"/>
  <c r="D1450" i="1"/>
  <c r="G1450" i="1" s="1"/>
  <c r="C1450" i="1"/>
  <c r="D1449" i="1"/>
  <c r="C1449" i="1"/>
  <c r="H1449" i="1" s="1"/>
  <c r="D1448" i="1"/>
  <c r="C1448" i="1"/>
  <c r="H1448" i="1" s="1"/>
  <c r="G1447" i="1"/>
  <c r="D1447" i="1"/>
  <c r="C1447" i="1"/>
  <c r="H1447" i="1" s="1"/>
  <c r="D1446" i="1"/>
  <c r="G1446" i="1" s="1"/>
  <c r="C1446" i="1"/>
  <c r="D1445" i="1"/>
  <c r="C1445" i="1"/>
  <c r="H1445" i="1" s="1"/>
  <c r="D1444" i="1"/>
  <c r="C1444" i="1"/>
  <c r="H1444" i="1" s="1"/>
  <c r="G1443" i="1"/>
  <c r="D1443" i="1"/>
  <c r="C1443" i="1"/>
  <c r="H1443" i="1" s="1"/>
  <c r="D1442" i="1"/>
  <c r="G1442" i="1" s="1"/>
  <c r="C1442" i="1"/>
  <c r="D1441" i="1"/>
  <c r="C1441" i="1"/>
  <c r="H1441" i="1" s="1"/>
  <c r="D1440" i="1"/>
  <c r="C1440" i="1"/>
  <c r="H1440" i="1" s="1"/>
  <c r="G1439" i="1"/>
  <c r="D1439" i="1"/>
  <c r="C1439" i="1"/>
  <c r="H1439" i="1" s="1"/>
  <c r="D1438" i="1"/>
  <c r="G1438" i="1" s="1"/>
  <c r="C1438" i="1"/>
  <c r="D1437" i="1"/>
  <c r="C1437" i="1"/>
  <c r="H1437" i="1" s="1"/>
  <c r="D1436" i="1"/>
  <c r="C1436" i="1"/>
  <c r="H1436" i="1" s="1"/>
  <c r="G1435" i="1"/>
  <c r="D1435" i="1"/>
  <c r="C1435" i="1"/>
  <c r="H1435" i="1" s="1"/>
  <c r="D1434" i="1"/>
  <c r="G1434" i="1" s="1"/>
  <c r="C1434" i="1"/>
  <c r="D1433" i="1"/>
  <c r="C1433" i="1"/>
  <c r="H1433" i="1" s="1"/>
  <c r="D1432" i="1"/>
  <c r="C1432" i="1"/>
  <c r="H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C1307" i="1"/>
  <c r="H1306" i="1"/>
  <c r="D1306" i="1"/>
  <c r="C1306" i="1"/>
  <c r="G1306" i="1" s="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D1266" i="1"/>
  <c r="C1266" i="1"/>
  <c r="H1265" i="1"/>
  <c r="G1265" i="1"/>
  <c r="D1265" i="1"/>
  <c r="C1265" i="1"/>
  <c r="D1264" i="1"/>
  <c r="C1264" i="1"/>
  <c r="H1263" i="1"/>
  <c r="G1263" i="1"/>
  <c r="D1263" i="1"/>
  <c r="C1263" i="1"/>
  <c r="H1262" i="1"/>
  <c r="G1262" i="1"/>
  <c r="D1262" i="1"/>
  <c r="C1262" i="1"/>
  <c r="D1261" i="1"/>
  <c r="C1261" i="1"/>
  <c r="G1261" i="1" s="1"/>
  <c r="D1260" i="1"/>
  <c r="H1258" i="1"/>
  <c r="G1258" i="1"/>
  <c r="D1258" i="1"/>
  <c r="C1258" i="1"/>
  <c r="H1257" i="1"/>
  <c r="G1257" i="1"/>
  <c r="D1257" i="1"/>
  <c r="C1257" i="1"/>
  <c r="H1256" i="1"/>
  <c r="G1256" i="1"/>
  <c r="D1256" i="1"/>
  <c r="C1256" i="1"/>
  <c r="H1254" i="1"/>
  <c r="G1254" i="1"/>
  <c r="D1254" i="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D1031" i="1"/>
  <c r="H1031" i="1" s="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D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D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D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E312" i="9"/>
  <c r="B312" i="9" s="1"/>
  <c r="E327" i="9"/>
  <c r="B327" i="9" s="1"/>
  <c r="H1581" i="1"/>
  <c r="I1581" i="1" s="1"/>
  <c r="J1580" i="1"/>
  <c r="D38" i="7"/>
  <c r="H35" i="3" s="1"/>
  <c r="J1578" i="1"/>
  <c r="I1576" i="1"/>
  <c r="G1575" i="1"/>
  <c r="J1573" i="1"/>
  <c r="J1569" i="1"/>
  <c r="G1567" i="1"/>
  <c r="H1568" i="1"/>
  <c r="G1568" i="1"/>
  <c r="J1566" i="1"/>
  <c r="G1564" i="1"/>
  <c r="I1564" i="1" s="1"/>
  <c r="J1562" i="1"/>
  <c r="D22" i="7"/>
  <c r="C1555" i="1" s="1"/>
  <c r="J1559" i="1"/>
  <c r="H1057" i="1"/>
  <c r="J1545" i="1"/>
  <c r="J1543" i="1"/>
  <c r="G1542" i="1"/>
  <c r="H1542" i="1"/>
  <c r="J1581" i="1"/>
  <c r="J1579" i="1"/>
  <c r="G1578" i="1"/>
  <c r="J1576" i="1"/>
  <c r="H1575" i="1"/>
  <c r="I1575" i="1" s="1"/>
  <c r="J1575" i="1"/>
  <c r="E38" i="7"/>
  <c r="H1567" i="1"/>
  <c r="I1567" i="1" s="1"/>
  <c r="H1566" i="1"/>
  <c r="G1566" i="1"/>
  <c r="J1564" i="1"/>
  <c r="J1546" i="1"/>
  <c r="J1544" i="1"/>
  <c r="E6" i="7"/>
  <c r="D1539" i="1" s="1"/>
  <c r="E31" i="9"/>
  <c r="B31" i="9" s="1"/>
  <c r="E326" i="9"/>
  <c r="B326" i="9" s="1"/>
  <c r="B236" i="9"/>
  <c r="E322" i="9"/>
  <c r="B322" i="9" s="1"/>
  <c r="G1340" i="1"/>
  <c r="H1182" i="1"/>
  <c r="G1182" i="1"/>
  <c r="G1183" i="1"/>
  <c r="D1201" i="1"/>
  <c r="G1342" i="1"/>
  <c r="G1341" i="1"/>
  <c r="G1339" i="1"/>
  <c r="G1307" i="1"/>
  <c r="H1307" i="1"/>
  <c r="G1305" i="1"/>
  <c r="G1031" i="1"/>
  <c r="E255" i="5"/>
  <c r="D1259" i="1" s="1"/>
  <c r="F260" i="5"/>
  <c r="E303" i="9"/>
  <c r="B303" i="9" s="1"/>
  <c r="H1261" i="1"/>
  <c r="H1266" i="1"/>
  <c r="H1264" i="1"/>
  <c r="G1264" i="1"/>
  <c r="E304" i="9"/>
  <c r="B304" i="9" s="1"/>
  <c r="G1266" i="1"/>
  <c r="G1260" i="1"/>
  <c r="H1260" i="1"/>
  <c r="C1024" i="1"/>
  <c r="G49" i="1"/>
  <c r="H49" i="1"/>
  <c r="H57" i="1"/>
  <c r="G57" i="1"/>
  <c r="G70" i="1"/>
  <c r="H70" i="1"/>
  <c r="G161" i="1"/>
  <c r="H161" i="1"/>
  <c r="H227" i="1"/>
  <c r="G227" i="1"/>
  <c r="H253" i="1"/>
  <c r="G253" i="1"/>
  <c r="G1252" i="1"/>
  <c r="H1252" i="1"/>
  <c r="H79" i="1"/>
  <c r="G79" i="1"/>
  <c r="G259" i="1"/>
  <c r="H259" i="1"/>
  <c r="G1034" i="1"/>
  <c r="H1034" i="1"/>
  <c r="H136" i="1"/>
  <c r="G136" i="1"/>
  <c r="E308" i="4"/>
  <c r="D304" i="1"/>
  <c r="H544" i="1"/>
  <c r="G544" i="1"/>
  <c r="H623" i="1"/>
  <c r="G623" i="1"/>
  <c r="H1124" i="1"/>
  <c r="G1124" i="1"/>
  <c r="H13" i="1"/>
  <c r="G13" i="1"/>
  <c r="D3" i="1"/>
  <c r="H199" i="1"/>
  <c r="G199" i="1"/>
  <c r="H217" i="1"/>
  <c r="G217" i="1"/>
  <c r="G642" i="1"/>
  <c r="H642" i="1"/>
  <c r="G470" i="1"/>
  <c r="H470" i="1"/>
  <c r="G482" i="1"/>
  <c r="H482" i="1"/>
  <c r="E418" i="4"/>
  <c r="D413" i="1" s="1"/>
  <c r="F135" i="4"/>
  <c r="D134" i="4"/>
  <c r="D164" i="4"/>
  <c r="F165" i="4"/>
  <c r="D230" i="4"/>
  <c r="F431" i="4"/>
  <c r="F467" i="4"/>
  <c r="D466" i="4"/>
  <c r="E479" i="4"/>
  <c r="D473" i="1" s="1"/>
  <c r="D522" i="4"/>
  <c r="G204" i="9"/>
  <c r="E204" i="9" s="1"/>
  <c r="B204" i="9" s="1"/>
  <c r="F529" i="4"/>
  <c r="G156" i="9"/>
  <c r="E156" i="9" s="1"/>
  <c r="B156" i="9" s="1"/>
  <c r="F607" i="4"/>
  <c r="F70" i="5"/>
  <c r="G336" i="9"/>
  <c r="F178" i="5"/>
  <c r="D177" i="5"/>
  <c r="C1495" i="1"/>
  <c r="F99" i="6"/>
  <c r="D89" i="6"/>
  <c r="D49" i="4"/>
  <c r="F64" i="4"/>
  <c r="D273" i="4"/>
  <c r="F278" i="4"/>
  <c r="F5" i="6"/>
  <c r="H27" i="3"/>
  <c r="C60" i="1"/>
  <c r="C174" i="1"/>
  <c r="C185" i="1"/>
  <c r="C230" i="1"/>
  <c r="C233" i="1"/>
  <c r="C274" i="1"/>
  <c r="C293" i="1"/>
  <c r="C341" i="1"/>
  <c r="C353" i="1"/>
  <c r="C401" i="1"/>
  <c r="C407" i="1"/>
  <c r="C591" i="1"/>
  <c r="C603" i="1"/>
  <c r="C1268" i="1"/>
  <c r="C1401" i="1"/>
  <c r="G1433" i="1"/>
  <c r="G1437" i="1"/>
  <c r="G1441" i="1"/>
  <c r="G1445" i="1"/>
  <c r="G1449" i="1"/>
  <c r="G1453" i="1"/>
  <c r="G1457" i="1"/>
  <c r="G1461" i="1"/>
  <c r="G1465" i="1"/>
  <c r="G1469" i="1"/>
  <c r="G1473" i="1"/>
  <c r="G1477" i="1"/>
  <c r="G1481" i="1"/>
  <c r="E82" i="4"/>
  <c r="D78" i="1" s="1"/>
  <c r="F153" i="4"/>
  <c r="E164" i="4"/>
  <c r="D160" i="1" s="1"/>
  <c r="E230" i="4"/>
  <c r="D226" i="1" s="1"/>
  <c r="F322" i="4"/>
  <c r="D321" i="4"/>
  <c r="E536" i="4"/>
  <c r="F585" i="4"/>
  <c r="D584" i="4"/>
  <c r="D647" i="4"/>
  <c r="E12" i="5"/>
  <c r="F12" i="5" s="1"/>
  <c r="F136" i="5"/>
  <c r="D135" i="5"/>
  <c r="H336" i="9"/>
  <c r="E177" i="5"/>
  <c r="I27" i="3"/>
  <c r="F17" i="4"/>
  <c r="D7" i="4"/>
  <c r="E49" i="4"/>
  <c r="D45" i="1" s="1"/>
  <c r="F203" i="4"/>
  <c r="D202" i="4"/>
  <c r="F263" i="4"/>
  <c r="D262" i="4"/>
  <c r="F648" i="4"/>
  <c r="D7" i="5"/>
  <c r="D35" i="1"/>
  <c r="D218" i="1"/>
  <c r="D355" i="1"/>
  <c r="D356" i="1"/>
  <c r="D630" i="1"/>
  <c r="G1432" i="1"/>
  <c r="H1434" i="1"/>
  <c r="G1436" i="1"/>
  <c r="H1438" i="1"/>
  <c r="G1440" i="1"/>
  <c r="H1442" i="1"/>
  <c r="G1444" i="1"/>
  <c r="H1446" i="1"/>
  <c r="G1448" i="1"/>
  <c r="H1450" i="1"/>
  <c r="G1452" i="1"/>
  <c r="H1454" i="1"/>
  <c r="G1456" i="1"/>
  <c r="H1458" i="1"/>
  <c r="G1460" i="1"/>
  <c r="H1462" i="1"/>
  <c r="G1464" i="1"/>
  <c r="H1466" i="1"/>
  <c r="G1468" i="1"/>
  <c r="H1470" i="1"/>
  <c r="G1472" i="1"/>
  <c r="H1474" i="1"/>
  <c r="G1476" i="1"/>
  <c r="H1478" i="1"/>
  <c r="G1480" i="1"/>
  <c r="D106" i="4"/>
  <c r="D361" i="4"/>
  <c r="F366" i="4"/>
  <c r="F374" i="4"/>
  <c r="D373" i="4"/>
  <c r="E647" i="4"/>
  <c r="D641" i="1" s="1"/>
  <c r="E431" i="4"/>
  <c r="E466" i="4"/>
  <c r="D460" i="1" s="1"/>
  <c r="F537" i="4"/>
  <c r="D536" i="4"/>
  <c r="E69" i="5"/>
  <c r="G316" i="9"/>
  <c r="G315" i="9"/>
  <c r="D147" i="5"/>
  <c r="F150" i="5"/>
  <c r="G339" i="9"/>
  <c r="E339" i="9" s="1"/>
  <c r="B339" i="9" s="1"/>
  <c r="F219" i="5"/>
  <c r="D1556" i="1"/>
  <c r="H1556" i="1" s="1"/>
  <c r="E22" i="7"/>
  <c r="C1571" i="1"/>
  <c r="G192" i="9"/>
  <c r="E192" i="9" s="1"/>
  <c r="B192" i="9" s="1"/>
  <c r="F427" i="4"/>
  <c r="F578" i="4"/>
  <c r="F636" i="4"/>
  <c r="E314" i="9"/>
  <c r="B314" i="9" s="1"/>
  <c r="H316" i="9"/>
  <c r="H315" i="9"/>
  <c r="F256" i="5"/>
  <c r="D255" i="5"/>
  <c r="G1614" i="1"/>
  <c r="H1614" i="1"/>
  <c r="C1634" i="1"/>
  <c r="D51" i="8"/>
  <c r="G1654" i="1"/>
  <c r="H1654" i="1"/>
  <c r="G1674" i="1"/>
  <c r="H1674" i="1"/>
  <c r="B27" i="9"/>
  <c r="B35" i="9"/>
  <c r="B43" i="9"/>
  <c r="B51" i="9"/>
  <c r="B59" i="9"/>
  <c r="B67" i="9"/>
  <c r="B75" i="9"/>
  <c r="B83" i="9"/>
  <c r="B91" i="9"/>
  <c r="B99" i="9"/>
  <c r="B107" i="9"/>
  <c r="B115" i="9"/>
  <c r="B123" i="9"/>
  <c r="B131" i="9"/>
  <c r="B139" i="9"/>
  <c r="B147" i="9"/>
  <c r="B155" i="9"/>
  <c r="B159" i="9"/>
  <c r="B165" i="9"/>
  <c r="H24" i="9"/>
  <c r="G24" i="9"/>
  <c r="E24" i="9" s="1"/>
  <c r="E337" i="9"/>
  <c r="B337" i="9" s="1"/>
  <c r="E338" i="9"/>
  <c r="B338" i="9" s="1"/>
  <c r="E35" i="6"/>
  <c r="C1490" i="1"/>
  <c r="F94" i="6"/>
  <c r="G196" i="9"/>
  <c r="E196" i="9" s="1"/>
  <c r="B196" i="9" s="1"/>
  <c r="F36" i="6"/>
  <c r="D35" i="6"/>
  <c r="G1602" i="1"/>
  <c r="H1602" i="1"/>
  <c r="B39" i="9"/>
  <c r="B47" i="9"/>
  <c r="B55" i="9"/>
  <c r="B63" i="9"/>
  <c r="B71" i="9"/>
  <c r="B79" i="9"/>
  <c r="B87" i="9"/>
  <c r="B95" i="9"/>
  <c r="B103" i="9"/>
  <c r="B111" i="9"/>
  <c r="B119" i="9"/>
  <c r="B127" i="9"/>
  <c r="B135" i="9"/>
  <c r="B143" i="9"/>
  <c r="B151" i="9"/>
  <c r="G1518" i="1"/>
  <c r="H1518" i="1"/>
  <c r="G1526" i="1"/>
  <c r="H1526" i="1"/>
  <c r="G1540" i="1"/>
  <c r="H1540" i="1"/>
  <c r="G1563" i="1"/>
  <c r="H1563" i="1"/>
  <c r="C1583" i="1"/>
  <c r="G1604" i="1"/>
  <c r="H1604" i="1"/>
  <c r="G1623" i="1"/>
  <c r="H1623" i="1"/>
  <c r="G1639" i="1"/>
  <c r="H1639" i="1"/>
  <c r="G1681" i="1"/>
  <c r="H1681" i="1"/>
  <c r="G183" i="9"/>
  <c r="E183" i="9" s="1"/>
  <c r="B183" i="9" s="1"/>
  <c r="G187" i="9"/>
  <c r="E187" i="9" s="1"/>
  <c r="B187"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1" i="9"/>
  <c r="E301" i="9" s="1"/>
  <c r="B301" i="9" s="1"/>
  <c r="G1606" i="1"/>
  <c r="H1606" i="1"/>
  <c r="C1572" i="1"/>
  <c r="G1503" i="1"/>
  <c r="H1503" i="1"/>
  <c r="G1511" i="1"/>
  <c r="H1511" i="1"/>
  <c r="D129" i="6"/>
  <c r="H1585" i="1"/>
  <c r="G1585" i="1"/>
  <c r="G1644" i="1"/>
  <c r="H1644" i="1"/>
  <c r="G1664" i="1"/>
  <c r="H1664" i="1"/>
  <c r="G309" i="9"/>
  <c r="E309" i="9" s="1"/>
  <c r="B309" i="9" s="1"/>
  <c r="H308" i="9"/>
  <c r="E308" i="9" s="1"/>
  <c r="B308" i="9" s="1"/>
  <c r="G302" i="9"/>
  <c r="E302" i="9" s="1"/>
  <c r="B302" i="9" s="1"/>
  <c r="H310" i="9"/>
  <c r="G180" i="9"/>
  <c r="E180" i="9" s="1"/>
  <c r="B180" i="9" s="1"/>
  <c r="H179" i="9"/>
  <c r="G310" i="9"/>
  <c r="E310" i="9" s="1"/>
  <c r="B310" i="9" s="1"/>
  <c r="M228" i="9"/>
  <c r="F228" i="9" s="1"/>
  <c r="B228" i="9" s="1"/>
  <c r="G179" i="9"/>
  <c r="G178" i="9"/>
  <c r="E178" i="9" s="1"/>
  <c r="B178" i="9" s="1"/>
  <c r="G177" i="9"/>
  <c r="E177" i="9" s="1"/>
  <c r="B177" i="9" s="1"/>
  <c r="G176" i="9"/>
  <c r="E176" i="9" s="1"/>
  <c r="B176" i="9" s="1"/>
  <c r="G175" i="9"/>
  <c r="E175" i="9" s="1"/>
  <c r="B175" i="9" s="1"/>
  <c r="G174" i="9"/>
  <c r="E174" i="9" s="1"/>
  <c r="B174" i="9" s="1"/>
  <c r="G300" i="9"/>
  <c r="E300" i="9" s="1"/>
  <c r="B300"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238" i="9"/>
  <c r="B238" i="9" s="1"/>
  <c r="B244" i="9"/>
  <c r="F254" i="9"/>
  <c r="B254" i="9" s="1"/>
  <c r="B260" i="9"/>
  <c r="F270" i="9"/>
  <c r="B270" i="9" s="1"/>
  <c r="B276" i="9"/>
  <c r="J1560" i="1"/>
  <c r="G1560" i="1"/>
  <c r="H1560" i="1"/>
  <c r="G1486" i="1"/>
  <c r="H1486" i="1"/>
  <c r="D114" i="6"/>
  <c r="G1514" i="1"/>
  <c r="H1514" i="1"/>
  <c r="F122" i="6"/>
  <c r="E129" i="6"/>
  <c r="D1525" i="1" s="1"/>
  <c r="F130" i="6"/>
  <c r="D6" i="7"/>
  <c r="G1547" i="1"/>
  <c r="H1547" i="1"/>
  <c r="J1547" i="1"/>
  <c r="H1577" i="1"/>
  <c r="G1577" i="1"/>
  <c r="G1595" i="1"/>
  <c r="H1595" i="1"/>
  <c r="D44" i="8"/>
  <c r="H1629" i="1"/>
  <c r="G1629" i="1"/>
  <c r="H1649" i="1"/>
  <c r="G1649" i="1"/>
  <c r="H1669" i="1"/>
  <c r="G1669" i="1"/>
  <c r="E168" i="9"/>
  <c r="B16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F230" i="9"/>
  <c r="B230" i="9" s="1"/>
  <c r="F231" i="9"/>
  <c r="B231" i="9" s="1"/>
  <c r="F234" i="9"/>
  <c r="B234" i="9" s="1"/>
  <c r="B240" i="9"/>
  <c r="F250" i="9"/>
  <c r="B250" i="9" s="1"/>
  <c r="B256" i="9"/>
  <c r="F266" i="9"/>
  <c r="B266" i="9" s="1"/>
  <c r="B272" i="9"/>
  <c r="F282" i="9"/>
  <c r="B282" i="9" s="1"/>
  <c r="H1659" i="1"/>
  <c r="G1656" i="1"/>
  <c r="H1656" i="1"/>
  <c r="G1648" i="1"/>
  <c r="H1648" i="1"/>
  <c r="H1601" i="1"/>
  <c r="G1601" i="1"/>
  <c r="B285" i="9"/>
  <c r="B289" i="9"/>
  <c r="B294" i="9"/>
  <c r="B331" i="9"/>
  <c r="G1658" i="1"/>
  <c r="H1658" i="1"/>
  <c r="H1653" i="1"/>
  <c r="G1653" i="1"/>
  <c r="G1596" i="1"/>
  <c r="H1596" i="1"/>
  <c r="J1574" i="1"/>
  <c r="G1574" i="1"/>
  <c r="H1574" i="1"/>
  <c r="G1565" i="1"/>
  <c r="H1565" i="1"/>
  <c r="H1561" i="1"/>
  <c r="G1561" i="1"/>
  <c r="J1561" i="1"/>
  <c r="B305" i="9"/>
  <c r="E317" i="9"/>
  <c r="B317" i="9" s="1"/>
  <c r="B323" i="9"/>
  <c r="B335" i="9"/>
  <c r="G1678" i="1"/>
  <c r="H1678" i="1"/>
  <c r="G1640" i="1"/>
  <c r="H1640" i="1"/>
  <c r="H1617" i="1"/>
  <c r="G1617" i="1"/>
  <c r="H1609" i="1"/>
  <c r="G1609" i="1"/>
  <c r="G1598" i="1"/>
  <c r="H1598" i="1"/>
  <c r="F283" i="9"/>
  <c r="B283" i="9" s="1"/>
  <c r="F284" i="9"/>
  <c r="B284" i="9" s="1"/>
  <c r="F287" i="9"/>
  <c r="B287" i="9" s="1"/>
  <c r="F288" i="9"/>
  <c r="B288" i="9" s="1"/>
  <c r="F291" i="9"/>
  <c r="B291" i="9" s="1"/>
  <c r="F292" i="9"/>
  <c r="B292" i="9" s="1"/>
  <c r="F298" i="9"/>
  <c r="B311" i="9"/>
  <c r="B319" i="9"/>
  <c r="E329" i="9"/>
  <c r="B329" i="9" s="1"/>
  <c r="G1686" i="1"/>
  <c r="H1686" i="1"/>
  <c r="G1682" i="1"/>
  <c r="H1682" i="1"/>
  <c r="G1650" i="1"/>
  <c r="H1650" i="1"/>
  <c r="H1645" i="1"/>
  <c r="G1645" i="1"/>
  <c r="G1642" i="1"/>
  <c r="H1642" i="1"/>
  <c r="G1620" i="1"/>
  <c r="H1620" i="1"/>
  <c r="G1612" i="1"/>
  <c r="H1612" i="1"/>
  <c r="H1580" i="1"/>
  <c r="G1580" i="1"/>
  <c r="J1570" i="1"/>
  <c r="G1570" i="1"/>
  <c r="H1570" i="1"/>
  <c r="J1565" i="1"/>
  <c r="H1557" i="1"/>
  <c r="G1557" i="1"/>
  <c r="J1557" i="1"/>
  <c r="H1685" i="1"/>
  <c r="H1677" i="1"/>
  <c r="H1673" i="1"/>
  <c r="H1670" i="1"/>
  <c r="H1573" i="1"/>
  <c r="H1569" i="1"/>
  <c r="H1553" i="1"/>
  <c r="G1553" i="1"/>
  <c r="J1552" i="1"/>
  <c r="G1552" i="1"/>
  <c r="H1552" i="1"/>
  <c r="H1549" i="1"/>
  <c r="G1549" i="1"/>
  <c r="I1549" i="1" s="1"/>
  <c r="J1548" i="1"/>
  <c r="G1548" i="1"/>
  <c r="H1548" i="1"/>
  <c r="I1546" i="1"/>
  <c r="I1544" i="1"/>
  <c r="I1542" i="1"/>
  <c r="G1536" i="1"/>
  <c r="H1536" i="1"/>
  <c r="G1534" i="1"/>
  <c r="H1534" i="1"/>
  <c r="G1532" i="1"/>
  <c r="H1532" i="1"/>
  <c r="G1530" i="1"/>
  <c r="H1530" i="1"/>
  <c r="H1668" i="1"/>
  <c r="G1665" i="1"/>
  <c r="H1660" i="1"/>
  <c r="G1637" i="1"/>
  <c r="H1632" i="1"/>
  <c r="H1624" i="1"/>
  <c r="G1593" i="1"/>
  <c r="H1588" i="1"/>
  <c r="H1579" i="1"/>
  <c r="H1578" i="1"/>
  <c r="H1564" i="1"/>
  <c r="G1562" i="1"/>
  <c r="H1562" i="1"/>
  <c r="H1559" i="1"/>
  <c r="G1559" i="1"/>
  <c r="J1558" i="1"/>
  <c r="G1558" i="1"/>
  <c r="H1558" i="1"/>
  <c r="G1579" i="1"/>
  <c r="G1573" i="1"/>
  <c r="G1569" i="1"/>
  <c r="J1554" i="1"/>
  <c r="G1554" i="1"/>
  <c r="H1554" i="1"/>
  <c r="H1551" i="1"/>
  <c r="G1551" i="1"/>
  <c r="J1550" i="1"/>
  <c r="G1550" i="1"/>
  <c r="H1550" i="1"/>
  <c r="G1545" i="1"/>
  <c r="H1545" i="1"/>
  <c r="G1543" i="1"/>
  <c r="H1543" i="1"/>
  <c r="G1541" i="1"/>
  <c r="H1541" i="1"/>
  <c r="G1535" i="1"/>
  <c r="H1535" i="1"/>
  <c r="G1533" i="1"/>
  <c r="H1533" i="1"/>
  <c r="G1531" i="1"/>
  <c r="H1531" i="1"/>
  <c r="G1529"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I1578" i="1" l="1"/>
  <c r="I1568" i="1"/>
  <c r="I1566" i="1"/>
  <c r="I1561" i="1"/>
  <c r="H34" i="3"/>
  <c r="I1580" i="1"/>
  <c r="D1571" i="1"/>
  <c r="H1571" i="1" s="1"/>
  <c r="I35" i="3"/>
  <c r="I1570" i="1"/>
  <c r="G1556" i="1"/>
  <c r="I1553" i="1"/>
  <c r="I1552" i="1"/>
  <c r="E5" i="7"/>
  <c r="D1538" i="1" s="1"/>
  <c r="G1201" i="1"/>
  <c r="H1201" i="1"/>
  <c r="E251" i="5"/>
  <c r="H1024" i="1"/>
  <c r="G1024" i="1"/>
  <c r="B24" i="9"/>
  <c r="H24" i="3"/>
  <c r="F177" i="5"/>
  <c r="C1181" i="1"/>
  <c r="I1543" i="1"/>
  <c r="I1558" i="1"/>
  <c r="C1525" i="1"/>
  <c r="F129" i="6"/>
  <c r="B207" i="9"/>
  <c r="I28" i="3"/>
  <c r="D1431" i="1"/>
  <c r="C1628" i="1"/>
  <c r="D45" i="8"/>
  <c r="F147" i="5"/>
  <c r="C1152" i="1"/>
  <c r="F536" i="4"/>
  <c r="D535" i="4"/>
  <c r="C530" i="1"/>
  <c r="F361" i="4"/>
  <c r="D360" i="4"/>
  <c r="C356" i="1"/>
  <c r="C3" i="1"/>
  <c r="F7" i="4"/>
  <c r="D6" i="4"/>
  <c r="E141" i="6"/>
  <c r="H591" i="1"/>
  <c r="G591" i="1"/>
  <c r="G341" i="1"/>
  <c r="H341" i="1"/>
  <c r="H230" i="1"/>
  <c r="G230" i="1"/>
  <c r="C1485" i="1"/>
  <c r="F89" i="6"/>
  <c r="F522" i="4"/>
  <c r="C516" i="1"/>
  <c r="D430" i="4"/>
  <c r="F164" i="4"/>
  <c r="D152" i="4"/>
  <c r="C160" i="1"/>
  <c r="H304" i="1"/>
  <c r="G304" i="1"/>
  <c r="E152" i="4"/>
  <c r="G1490" i="1"/>
  <c r="H1490" i="1"/>
  <c r="D1555" i="1"/>
  <c r="I34" i="3"/>
  <c r="E430" i="4"/>
  <c r="D425" i="1"/>
  <c r="F584" i="4"/>
  <c r="C578" i="1"/>
  <c r="H603" i="1"/>
  <c r="G603" i="1"/>
  <c r="G233" i="1"/>
  <c r="H233" i="1"/>
  <c r="G60" i="1"/>
  <c r="H60" i="1"/>
  <c r="C45" i="1"/>
  <c r="F49" i="4"/>
  <c r="I1554" i="1"/>
  <c r="I1573" i="1"/>
  <c r="I1562" i="1"/>
  <c r="I1548" i="1"/>
  <c r="K1481" i="9"/>
  <c r="C1621" i="1"/>
  <c r="G344" i="9"/>
  <c r="E344" i="9" s="1"/>
  <c r="B344" i="9" s="1"/>
  <c r="I39" i="3"/>
  <c r="C1510" i="1"/>
  <c r="F114" i="6"/>
  <c r="H30" i="3"/>
  <c r="I1560" i="1"/>
  <c r="E179" i="9"/>
  <c r="B179" i="9" s="1"/>
  <c r="H1572" i="1"/>
  <c r="G1572" i="1"/>
  <c r="G1583" i="1"/>
  <c r="H1583" i="1"/>
  <c r="G1634" i="1"/>
  <c r="H1634" i="1"/>
  <c r="E315" i="9"/>
  <c r="B315" i="9" s="1"/>
  <c r="F373" i="4"/>
  <c r="C368" i="1"/>
  <c r="F106" i="4"/>
  <c r="C102" i="1"/>
  <c r="H22" i="3"/>
  <c r="C1012" i="1"/>
  <c r="F202" i="4"/>
  <c r="C198" i="1"/>
  <c r="H19" i="9"/>
  <c r="E19" i="9" s="1"/>
  <c r="B19" i="9" s="1"/>
  <c r="I24" i="3"/>
  <c r="D1181" i="1"/>
  <c r="D1017" i="1"/>
  <c r="E7" i="5"/>
  <c r="F7" i="5" s="1"/>
  <c r="E535" i="4"/>
  <c r="D530" i="1"/>
  <c r="G1401" i="1"/>
  <c r="H1401" i="1"/>
  <c r="G407" i="1"/>
  <c r="H407" i="1"/>
  <c r="H293" i="1"/>
  <c r="G293" i="1"/>
  <c r="H185" i="1"/>
  <c r="G185" i="1"/>
  <c r="C269" i="1"/>
  <c r="F273" i="4"/>
  <c r="E336" i="9"/>
  <c r="B336" i="9" s="1"/>
  <c r="H473" i="1"/>
  <c r="G473" i="1"/>
  <c r="C130" i="1"/>
  <c r="F134" i="4"/>
  <c r="D303" i="1"/>
  <c r="E417" i="4"/>
  <c r="D412" i="1" s="1"/>
  <c r="C1539" i="1"/>
  <c r="D5" i="7"/>
  <c r="I23" i="3"/>
  <c r="D1074" i="1"/>
  <c r="H630" i="1"/>
  <c r="G630" i="1"/>
  <c r="H35" i="1"/>
  <c r="G35" i="1"/>
  <c r="F262" i="4"/>
  <c r="C258" i="1"/>
  <c r="F135" i="5"/>
  <c r="C1140" i="1"/>
  <c r="H78" i="1"/>
  <c r="G78" i="1"/>
  <c r="G353" i="1"/>
  <c r="H353" i="1"/>
  <c r="I1550" i="1"/>
  <c r="I1569" i="1"/>
  <c r="I1574" i="1"/>
  <c r="I1541" i="1"/>
  <c r="I1545" i="1"/>
  <c r="I1551" i="1"/>
  <c r="I1579" i="1"/>
  <c r="I1559" i="1"/>
  <c r="I1557" i="1"/>
  <c r="I1565" i="1"/>
  <c r="F35" i="6"/>
  <c r="H28" i="3"/>
  <c r="C1431" i="1"/>
  <c r="D251" i="5"/>
  <c r="F255" i="5"/>
  <c r="C1259" i="1"/>
  <c r="E316" i="9"/>
  <c r="B316" i="9" s="1"/>
  <c r="G218" i="1"/>
  <c r="H218" i="1"/>
  <c r="F647" i="4"/>
  <c r="C641" i="1"/>
  <c r="F321" i="4"/>
  <c r="C316" i="1"/>
  <c r="D308" i="4"/>
  <c r="H1268" i="1"/>
  <c r="G1268" i="1"/>
  <c r="H401" i="1"/>
  <c r="G401" i="1"/>
  <c r="H274" i="1"/>
  <c r="G274" i="1"/>
  <c r="G174" i="1"/>
  <c r="H174" i="1"/>
  <c r="D141" i="6"/>
  <c r="G1495" i="1"/>
  <c r="H1495" i="1"/>
  <c r="D69" i="5"/>
  <c r="F466" i="4"/>
  <c r="C460" i="1"/>
  <c r="F230" i="4"/>
  <c r="C226" i="1"/>
  <c r="E6" i="4"/>
  <c r="G1571" i="1" l="1"/>
  <c r="I33" i="3"/>
  <c r="I25" i="3"/>
  <c r="D1255" i="1"/>
  <c r="E176" i="5"/>
  <c r="D1180" i="1" s="1"/>
  <c r="F251" i="5"/>
  <c r="H25" i="3"/>
  <c r="C1255" i="1"/>
  <c r="G1017" i="1"/>
  <c r="H1017" i="1"/>
  <c r="H3" i="1"/>
  <c r="G3" i="1"/>
  <c r="H530" i="1"/>
  <c r="G530" i="1"/>
  <c r="H226" i="1"/>
  <c r="G226" i="1"/>
  <c r="H198" i="1"/>
  <c r="G198" i="1"/>
  <c r="H368" i="1"/>
  <c r="G368" i="1"/>
  <c r="H45" i="1"/>
  <c r="G45" i="1"/>
  <c r="H1555" i="1"/>
  <c r="G1555" i="1"/>
  <c r="D1537" i="1"/>
  <c r="I31" i="3"/>
  <c r="H356" i="1"/>
  <c r="G356" i="1"/>
  <c r="D640" i="4"/>
  <c r="F535" i="4"/>
  <c r="C529" i="1"/>
  <c r="C1622" i="1"/>
  <c r="I40" i="3"/>
  <c r="D176" i="5"/>
  <c r="D417" i="4"/>
  <c r="F308" i="4"/>
  <c r="C303" i="1"/>
  <c r="H578" i="1"/>
  <c r="G578" i="1"/>
  <c r="D299" i="4"/>
  <c r="F152" i="4"/>
  <c r="H18" i="3"/>
  <c r="C148" i="1"/>
  <c r="H460" i="1"/>
  <c r="G460" i="1"/>
  <c r="G1259" i="1"/>
  <c r="H1259" i="1"/>
  <c r="G1539" i="1"/>
  <c r="H1539" i="1"/>
  <c r="H130" i="1"/>
  <c r="G130" i="1"/>
  <c r="D529" i="1"/>
  <c r="E640" i="4"/>
  <c r="D634" i="1" s="1"/>
  <c r="H1621" i="1"/>
  <c r="G1621" i="1"/>
  <c r="H425" i="1"/>
  <c r="G425" i="1"/>
  <c r="F430" i="4"/>
  <c r="D639" i="4"/>
  <c r="C424" i="1"/>
  <c r="G1485" i="1"/>
  <c r="H1485" i="1"/>
  <c r="D300" i="4"/>
  <c r="F6" i="4"/>
  <c r="H17" i="3"/>
  <c r="D422" i="4"/>
  <c r="C2" i="1"/>
  <c r="D418" i="4"/>
  <c r="F360" i="4"/>
  <c r="C355" i="1"/>
  <c r="G1628" i="1"/>
  <c r="H1628" i="1"/>
  <c r="H1181" i="1"/>
  <c r="G1181" i="1"/>
  <c r="F69" i="5"/>
  <c r="H23" i="3"/>
  <c r="C1074" i="1"/>
  <c r="I18" i="3"/>
  <c r="D148" i="1"/>
  <c r="E299" i="4"/>
  <c r="G316" i="1"/>
  <c r="H316" i="1"/>
  <c r="H1431" i="1"/>
  <c r="G1431" i="1"/>
  <c r="H258" i="1"/>
  <c r="G258" i="1"/>
  <c r="C1538" i="1"/>
  <c r="G346" i="9"/>
  <c r="E346" i="9" s="1"/>
  <c r="H33" i="3"/>
  <c r="I17" i="3"/>
  <c r="E422" i="4"/>
  <c r="D2" i="1"/>
  <c r="C1537" i="1"/>
  <c r="H31" i="3"/>
  <c r="F141" i="6"/>
  <c r="G348" i="9"/>
  <c r="E348" i="9" s="1"/>
  <c r="H641" i="1"/>
  <c r="G641" i="1"/>
  <c r="G1140" i="1"/>
  <c r="H1140" i="1"/>
  <c r="H269" i="1"/>
  <c r="G269" i="1"/>
  <c r="I22" i="3"/>
  <c r="E6" i="5"/>
  <c r="D1012" i="1"/>
  <c r="H1012" i="1" s="1"/>
  <c r="D6" i="5"/>
  <c r="G102" i="1"/>
  <c r="H102" i="1"/>
  <c r="G1510" i="1"/>
  <c r="H1510" i="1"/>
  <c r="E639" i="4"/>
  <c r="D633" i="1" s="1"/>
  <c r="D424" i="1"/>
  <c r="G160" i="1"/>
  <c r="H160" i="1"/>
  <c r="H516" i="1"/>
  <c r="G516" i="1"/>
  <c r="G1152" i="1"/>
  <c r="H1152" i="1"/>
  <c r="G1525" i="1"/>
  <c r="H1525" i="1"/>
  <c r="G343" i="9"/>
  <c r="E343" i="9" s="1"/>
  <c r="H299" i="9" l="1"/>
  <c r="D1011" i="1"/>
  <c r="F639" i="4"/>
  <c r="C633" i="1"/>
  <c r="E345" i="9"/>
  <c r="I10" i="3" s="1"/>
  <c r="B346" i="9"/>
  <c r="F176" i="5"/>
  <c r="C1180" i="1"/>
  <c r="G1012" i="1"/>
  <c r="G1255" i="1"/>
  <c r="H1255" i="1"/>
  <c r="B348" i="9"/>
  <c r="E347" i="9"/>
  <c r="H1074" i="1"/>
  <c r="G1074" i="1"/>
  <c r="H355" i="1"/>
  <c r="G355" i="1"/>
  <c r="F422" i="4"/>
  <c r="D643" i="4"/>
  <c r="C417" i="1"/>
  <c r="F417" i="4"/>
  <c r="C412" i="1"/>
  <c r="H529" i="1"/>
  <c r="G529" i="1"/>
  <c r="E643" i="4"/>
  <c r="D417" i="1"/>
  <c r="E301" i="4"/>
  <c r="D297" i="1" s="1"/>
  <c r="D295" i="1"/>
  <c r="E423" i="4"/>
  <c r="G306" i="9"/>
  <c r="E306" i="9" s="1"/>
  <c r="B306" i="9" s="1"/>
  <c r="G299" i="9"/>
  <c r="F6" i="5"/>
  <c r="C1011" i="1"/>
  <c r="G1538" i="1"/>
  <c r="H1538" i="1"/>
  <c r="F418" i="4"/>
  <c r="C413" i="1"/>
  <c r="G303" i="1"/>
  <c r="H303" i="1"/>
  <c r="F640" i="4"/>
  <c r="C634" i="1"/>
  <c r="H148" i="1"/>
  <c r="G148" i="1"/>
  <c r="B343" i="9"/>
  <c r="E342" i="9"/>
  <c r="G1537" i="1"/>
  <c r="H1537" i="1"/>
  <c r="H9" i="3"/>
  <c r="E300" i="4"/>
  <c r="H2" i="1"/>
  <c r="G2" i="1"/>
  <c r="F300" i="4"/>
  <c r="C296" i="1"/>
  <c r="H424" i="1"/>
  <c r="G424" i="1"/>
  <c r="D423" i="4"/>
  <c r="D301" i="4"/>
  <c r="C295" i="1"/>
  <c r="F299" i="4"/>
  <c r="G1622" i="1"/>
  <c r="H1622" i="1"/>
  <c r="H11" i="3"/>
  <c r="E299" i="9" l="1"/>
  <c r="F301" i="4"/>
  <c r="C297" i="1"/>
  <c r="G296" i="1"/>
  <c r="G1180" i="1"/>
  <c r="H1180" i="1"/>
  <c r="H633" i="1"/>
  <c r="G633" i="1"/>
  <c r="D644" i="4"/>
  <c r="D425" i="4"/>
  <c r="F423" i="4"/>
  <c r="C418" i="1"/>
  <c r="G20" i="9"/>
  <c r="D296" i="1"/>
  <c r="H296" i="1" s="1"/>
  <c r="G634" i="1"/>
  <c r="H634" i="1"/>
  <c r="H413" i="1"/>
  <c r="G413" i="1"/>
  <c r="H1011" i="1"/>
  <c r="G1011" i="1"/>
  <c r="H8" i="3"/>
  <c r="E425" i="4"/>
  <c r="D420" i="1" s="1"/>
  <c r="D418" i="1"/>
  <c r="E644" i="4"/>
  <c r="H20" i="9"/>
  <c r="E645" i="4"/>
  <c r="D637" i="1"/>
  <c r="G412" i="1"/>
  <c r="H412" i="1"/>
  <c r="D645" i="4"/>
  <c r="F643" i="4"/>
  <c r="C637" i="1"/>
  <c r="K3" i="9"/>
  <c r="I9" i="3"/>
  <c r="E424" i="4"/>
  <c r="D419" i="1" s="1"/>
  <c r="D424" i="4"/>
  <c r="N3" i="9"/>
  <c r="I11" i="3"/>
  <c r="H295" i="1"/>
  <c r="G295" i="1"/>
  <c r="B299" i="9"/>
  <c r="H417" i="1"/>
  <c r="G417" i="1"/>
  <c r="H418" i="1" l="1"/>
  <c r="G418" i="1"/>
  <c r="D649" i="4"/>
  <c r="C639" i="1"/>
  <c r="F645" i="4"/>
  <c r="D639" i="1"/>
  <c r="F425" i="4"/>
  <c r="C420" i="1"/>
  <c r="H297" i="1"/>
  <c r="G297" i="1"/>
  <c r="M3" i="9"/>
  <c r="C419" i="1"/>
  <c r="F424" i="4"/>
  <c r="G637" i="1"/>
  <c r="H637" i="1"/>
  <c r="E646" i="4"/>
  <c r="D638" i="1"/>
  <c r="E20" i="9"/>
  <c r="B20" i="9" s="1"/>
  <c r="D646" i="4"/>
  <c r="F644" i="4"/>
  <c r="C638" i="1"/>
  <c r="H638" i="1" l="1"/>
  <c r="G638" i="1"/>
  <c r="E650" i="4"/>
  <c r="D640" i="1"/>
  <c r="H419" i="1"/>
  <c r="G419" i="1"/>
  <c r="H19" i="3"/>
  <c r="C643" i="1"/>
  <c r="F649" i="4"/>
  <c r="F646" i="4"/>
  <c r="D650" i="4"/>
  <c r="C640" i="1"/>
  <c r="H420" i="1"/>
  <c r="G420" i="1"/>
  <c r="E649" i="4"/>
  <c r="H334" i="9"/>
  <c r="G334" i="9"/>
  <c r="H639" i="1"/>
  <c r="G639" i="1"/>
  <c r="E334" i="9" l="1"/>
  <c r="E298" i="9" s="1"/>
  <c r="I8" i="3" s="1"/>
  <c r="G640" i="1"/>
  <c r="H640" i="1"/>
  <c r="H7" i="3"/>
  <c r="I19" i="3"/>
  <c r="D643" i="1"/>
  <c r="G297" i="9"/>
  <c r="E297" i="9" s="1"/>
  <c r="B297" i="9" s="1"/>
  <c r="F650" i="4"/>
  <c r="H20" i="3"/>
  <c r="C644" i="1"/>
  <c r="I20" i="3"/>
  <c r="D644" i="1"/>
  <c r="G643" i="1"/>
  <c r="H643" i="1"/>
  <c r="B334" i="9" l="1"/>
  <c r="J3" i="9"/>
  <c r="G644" i="1"/>
  <c r="H644" i="1"/>
  <c r="H295" i="9" l="1"/>
  <c r="G295" i="9"/>
  <c r="E295" i="9" s="1"/>
  <c r="L293" i="9"/>
  <c r="F293" i="9" s="1"/>
  <c r="H18" i="9"/>
  <c r="G16" i="9"/>
  <c r="K6" i="9"/>
  <c r="H22" i="9"/>
  <c r="G18" i="9"/>
  <c r="E18" i="9" s="1"/>
  <c r="B18" i="9" s="1"/>
  <c r="M15" i="9"/>
  <c r="I12" i="9"/>
  <c r="H21" i="9"/>
  <c r="I17" i="9"/>
  <c r="J11" i="9"/>
  <c r="I8" i="9"/>
  <c r="K10" i="9"/>
  <c r="J7" i="9"/>
  <c r="G22" i="9"/>
  <c r="K7" i="9"/>
  <c r="J12" i="9"/>
  <c r="J17" i="9"/>
  <c r="J5" i="9"/>
  <c r="L16" i="9"/>
  <c r="K5" i="9"/>
  <c r="J10" i="9"/>
  <c r="M16" i="9"/>
  <c r="K11" i="9"/>
  <c r="H15" i="9"/>
  <c r="L15" i="9"/>
  <c r="J8" i="9"/>
  <c r="I13" i="9"/>
  <c r="I6" i="9"/>
  <c r="K12" i="9"/>
  <c r="G17" i="9"/>
  <c r="J6" i="9"/>
  <c r="I11" i="9"/>
  <c r="H17" i="9"/>
  <c r="I5" i="9"/>
  <c r="G21" i="9"/>
  <c r="I9" i="9"/>
  <c r="G15" i="9"/>
  <c r="K8" i="9"/>
  <c r="J13" i="9"/>
  <c r="I7" i="9"/>
  <c r="K13" i="9"/>
  <c r="H16" i="9"/>
  <c r="J9" i="9"/>
  <c r="K9" i="9"/>
  <c r="F15" i="9" l="1"/>
  <c r="E11" i="9"/>
  <c r="B11" i="9" s="1"/>
  <c r="E6" i="9"/>
  <c r="B6" i="9" s="1"/>
  <c r="E5" i="9"/>
  <c r="B5" i="9" s="1"/>
  <c r="E15" i="9"/>
  <c r="B15" i="9" s="1"/>
  <c r="E10" i="9"/>
  <c r="B10" i="9" s="1"/>
  <c r="E21" i="9"/>
  <c r="B21" i="9" s="1"/>
  <c r="E22" i="9"/>
  <c r="B22" i="9" s="1"/>
  <c r="B293" i="9"/>
  <c r="F23" i="9"/>
  <c r="E7" i="9"/>
  <c r="B7" i="9" s="1"/>
  <c r="E13" i="9"/>
  <c r="B13" i="9" s="1"/>
  <c r="F16" i="9"/>
  <c r="F14" i="9" s="1"/>
  <c r="E8" i="9"/>
  <c r="B8" i="9" s="1"/>
  <c r="E12" i="9"/>
  <c r="B12" i="9" s="1"/>
  <c r="B295" i="9"/>
  <c r="E23" i="9"/>
  <c r="I7" i="3" s="1"/>
  <c r="E9" i="9"/>
  <c r="B9" i="9" s="1"/>
  <c r="E17" i="9"/>
  <c r="B17" i="9" s="1"/>
  <c r="E16" i="9"/>
  <c r="F3" i="9" l="1"/>
  <c r="E14" i="9"/>
  <c r="I13" i="3" s="1"/>
  <c r="E4" i="9"/>
  <c r="B16"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<sst xmlns="http://schemas.openxmlformats.org/spreadsheetml/2006/main" count="5571" uniqueCount="3700">
  <si>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</si>
  <si>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</si>
  <si>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</si>
  <si>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</si>
  <si>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</si>
  <si>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</si>
  <si>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</si>
  <si>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</si>
  <si>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</si>
  <si>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</si>
  <si>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</si>
  <si>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</si>
  <si>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</si>
  <si>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</si>
  <si>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</si>
  <si>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</si>
  <si>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</si>
  <si>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</si>
  <si>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</si>
  <si>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</si>
  <si>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</si>
  <si>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</si>
  <si>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</si>
  <si>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</si>
  <si>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</si>
  <si>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</si>
  <si>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</si>
  <si>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</si>
  <si>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</si>
  <si>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</si>
  <si>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VRTIC SLAPIĆ</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</si>
  <si>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</si>
  <si>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</si>
  <si>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</si>
  <si>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</si>
  <si>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</si>
  <si>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</si>
  <si>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</si>
  <si>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</si>
  <si>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</si>
  <si>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</si>
  <si>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</si>
  <si>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</si>
  <si>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</si>
  <si>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</si>
  <si>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</si>
  <si>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</si>
  <si>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</si>
  <si>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</si>
  <si>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</si>
  <si>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</si>
  <si>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</si>
  <si>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</si>
  <si>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</si>
  <si>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</si>
  <si>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</si>
  <si>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</si>
  <si>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</si>
  <si>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26813 - DJEČJI VRTIC SLAPIĆ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</si>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</sst>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633972.14</v>
      </c>
      <c r="D2" s="14">
        <f>'PR-RAS'!E6</f>
        <v>790812.45</v>
      </c>
      <c r="E2" s="14">
        <v>0</v>
      </c>
      <c r="F2" s="14">
        <v>0</v>
      </c>
      <c r="G2" s="15">
        <f t="shared" ref="G2:G65" si="0">(B2/1000)*(C2*1+D2*2)</f>
        <v>2215.5970400000001</v>
      </c>
      <c r="H2" s="15">
        <f t="shared" ref="H2:H65" si="1">ABS(C2-ROUND(C2,0))+ABS(D2-ROUND(D2,0))</f>
        <v>0.58999999996740371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143534.79999999999</v>
      </c>
      <c r="D45" s="9">
        <f>'PR-RAS'!E49</f>
        <v>115536</v>
      </c>
      <c r="E45" s="9">
        <v>0</v>
      </c>
      <c r="F45" s="9">
        <v>0</v>
      </c>
      <c r="G45" s="10">
        <f t="shared" si="0"/>
        <v>16482.699199999999</v>
      </c>
      <c r="H45" s="10">
        <f t="shared" si="1"/>
        <v>0.20000000001164153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140253</v>
      </c>
      <c r="D54" s="9">
        <f>'PR-RAS'!E58</f>
        <v>115536</v>
      </c>
      <c r="E54" s="9">
        <v>0</v>
      </c>
      <c r="F54" s="9">
        <v>0</v>
      </c>
      <c r="G54" s="10">
        <f t="shared" si="0"/>
        <v>19680.224999999999</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140253</v>
      </c>
      <c r="D55" s="9">
        <f>'PR-RAS'!E59</f>
        <v>115536</v>
      </c>
      <c r="E55" s="9">
        <v>0</v>
      </c>
      <c r="F55" s="9">
        <v>0</v>
      </c>
      <c r="G55" s="10">
        <f t="shared" si="0"/>
        <v>20051.55</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3281.8</v>
      </c>
      <c r="D64" s="9">
        <f>'PR-RAS'!E68</f>
        <v>0</v>
      </c>
      <c r="E64" s="9">
        <v>0</v>
      </c>
      <c r="F64" s="9">
        <v>0</v>
      </c>
      <c r="G64" s="10">
        <f t="shared" si="0"/>
        <v>206.7534</v>
      </c>
      <c r="H64" s="10">
        <f t="shared" si="1"/>
        <v>0.1999999999998181</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3281.8</v>
      </c>
      <c r="D65" s="9">
        <f>'PR-RAS'!E69</f>
        <v>0</v>
      </c>
      <c r="E65" s="9">
        <v>0</v>
      </c>
      <c r="F65" s="9">
        <v>0</v>
      </c>
      <c r="G65" s="10">
        <f t="shared" si="0"/>
        <v>210.0352</v>
      </c>
      <c r="H65" s="10">
        <f t="shared" si="1"/>
        <v>0.1999999999998181</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58921.13</v>
      </c>
      <c r="D102" s="9">
        <f>'PR-RAS'!E106</f>
        <v>70512.039999999994</v>
      </c>
      <c r="E102" s="9">
        <v>0</v>
      </c>
      <c r="F102" s="9">
        <v>0</v>
      </c>
      <c r="G102" s="10">
        <f t="shared" si="2"/>
        <v>20194.466209999999</v>
      </c>
      <c r="H102" s="10">
        <f t="shared" si="3"/>
        <v>0.16999999999097781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58921.13</v>
      </c>
      <c r="D108" s="9">
        <f>'PR-RAS'!E112</f>
        <v>70512.039999999994</v>
      </c>
      <c r="E108" s="9">
        <v>0</v>
      </c>
      <c r="F108" s="9">
        <v>0</v>
      </c>
      <c r="G108" s="10">
        <f t="shared" si="2"/>
        <v>21394.137469999998</v>
      </c>
      <c r="H108" s="10">
        <f t="shared" si="3"/>
        <v>0.16999999999097781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58921.13</v>
      </c>
      <c r="D113" s="9">
        <f>'PR-RAS'!E117</f>
        <v>70512.039999999994</v>
      </c>
      <c r="E113" s="9">
        <v>0</v>
      </c>
      <c r="F113" s="9">
        <v>0</v>
      </c>
      <c r="G113" s="10">
        <f t="shared" si="2"/>
        <v>22393.863519999999</v>
      </c>
      <c r="H113" s="10">
        <f t="shared" si="3"/>
        <v>0.16999999999097781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431516.21</v>
      </c>
      <c r="D130" s="9">
        <f>'PR-RAS'!E134</f>
        <v>604764.41</v>
      </c>
      <c r="E130" s="9">
        <v>0</v>
      </c>
      <c r="F130" s="9">
        <v>0</v>
      </c>
      <c r="G130" s="10">
        <f t="shared" ref="G130:G193" si="4">(B130/1000)*(C130*1+D130*2)</f>
        <v>211694.80887000001</v>
      </c>
      <c r="H130" s="10">
        <f t="shared" ref="H130:H193" si="5">ABS(C130-ROUND(C130,0))+ABS(D130-ROUND(D130,0))</f>
        <v>0.62000000005355105</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431516.21</v>
      </c>
      <c r="D131" s="9">
        <f>'PR-RAS'!E135</f>
        <v>604764.41</v>
      </c>
      <c r="E131" s="9">
        <v>0</v>
      </c>
      <c r="F131" s="9">
        <v>0</v>
      </c>
      <c r="G131" s="10">
        <f t="shared" si="4"/>
        <v>213335.85390000002</v>
      </c>
      <c r="H131" s="10">
        <f t="shared" si="5"/>
        <v>0.62000000005355105</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431516.21</v>
      </c>
      <c r="D132" s="9">
        <f>'PR-RAS'!E136</f>
        <v>604764.41</v>
      </c>
      <c r="E132" s="9">
        <v>0</v>
      </c>
      <c r="F132" s="9">
        <v>0</v>
      </c>
      <c r="G132" s="10">
        <f t="shared" si="4"/>
        <v>214976.89893000002</v>
      </c>
      <c r="H132" s="10">
        <f t="shared" si="5"/>
        <v>0.62000000005355105</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617869.36</v>
      </c>
      <c r="D148" s="9">
        <f>'PR-RAS'!E152</f>
        <v>808170.82000000007</v>
      </c>
      <c r="E148" s="9">
        <v>0</v>
      </c>
      <c r="F148" s="9">
        <v>0</v>
      </c>
      <c r="G148" s="10">
        <f t="shared" si="4"/>
        <v>328429.01699999999</v>
      </c>
      <c r="H148" s="10">
        <f t="shared" si="5"/>
        <v>0.53999999992083758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481936.89</v>
      </c>
      <c r="D149" s="9">
        <f>'PR-RAS'!E153</f>
        <v>642017.25</v>
      </c>
      <c r="E149" s="9">
        <v>0</v>
      </c>
      <c r="F149" s="9">
        <v>0</v>
      </c>
      <c r="G149" s="10">
        <f t="shared" si="4"/>
        <v>261363.76572</v>
      </c>
      <c r="H149" s="10">
        <f t="shared" si="5"/>
        <v>0.35999999998603016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368791.94</v>
      </c>
      <c r="D150" s="9">
        <f>'PR-RAS'!E154</f>
        <v>520324.64</v>
      </c>
      <c r="E150" s="9">
        <v>0</v>
      </c>
      <c r="F150" s="9">
        <v>0</v>
      </c>
      <c r="G150" s="10">
        <f t="shared" si="4"/>
        <v>210006.74177999998</v>
      </c>
      <c r="H150" s="10">
        <f t="shared" si="5"/>
        <v>0.41999999998370185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368791.94</v>
      </c>
      <c r="D151" s="9">
        <f>'PR-RAS'!E155</f>
        <v>520324.64</v>
      </c>
      <c r="E151" s="9">
        <v>0</v>
      </c>
      <c r="F151" s="9">
        <v>0</v>
      </c>
      <c r="G151" s="10">
        <f t="shared" si="4"/>
        <v>211416.18299999999</v>
      </c>
      <c r="H151" s="10">
        <f t="shared" si="5"/>
        <v>0.41999999998370185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57676.97</v>
      </c>
      <c r="D155" s="9">
        <f>'PR-RAS'!E159</f>
        <v>46049.86</v>
      </c>
      <c r="E155" s="9">
        <v>0</v>
      </c>
      <c r="F155" s="9">
        <v>0</v>
      </c>
      <c r="G155" s="10">
        <f t="shared" si="4"/>
        <v>23065.610260000001</v>
      </c>
      <c r="H155" s="10">
        <f t="shared" si="5"/>
        <v>0.16999999999825377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55467.98</v>
      </c>
      <c r="D156" s="9">
        <f>'PR-RAS'!E160</f>
        <v>75642.75</v>
      </c>
      <c r="E156" s="9">
        <v>0</v>
      </c>
      <c r="F156" s="9">
        <v>0</v>
      </c>
      <c r="G156" s="10">
        <f t="shared" si="4"/>
        <v>32046.789400000001</v>
      </c>
      <c r="H156" s="10">
        <f t="shared" si="5"/>
        <v>0.26999999999679858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55467.98</v>
      </c>
      <c r="D158" s="9">
        <f>'PR-RAS'!E162</f>
        <v>75642.75</v>
      </c>
      <c r="E158" s="9">
        <v>0</v>
      </c>
      <c r="F158" s="9">
        <v>0</v>
      </c>
      <c r="G158" s="10">
        <f t="shared" si="4"/>
        <v>32460.29636</v>
      </c>
      <c r="H158" s="10">
        <f t="shared" si="5"/>
        <v>0.26999999999679858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134931.59</v>
      </c>
      <c r="D160" s="9">
        <f>'PR-RAS'!E164</f>
        <v>165200.78000000003</v>
      </c>
      <c r="E160" s="9">
        <v>0</v>
      </c>
      <c r="F160" s="9">
        <v>0</v>
      </c>
      <c r="G160" s="10">
        <f t="shared" si="4"/>
        <v>73987.970849999998</v>
      </c>
      <c r="H160" s="10">
        <f t="shared" si="5"/>
        <v>0.62999999997555278</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11780.24</v>
      </c>
      <c r="D161" s="9">
        <f>'PR-RAS'!E165</f>
        <v>10940.23</v>
      </c>
      <c r="E161" s="9">
        <v>0</v>
      </c>
      <c r="F161" s="9">
        <v>0</v>
      </c>
      <c r="G161" s="10">
        <f t="shared" si="4"/>
        <v>5385.7119999999995</v>
      </c>
      <c r="H161" s="10">
        <f t="shared" si="5"/>
        <v>0.46999999999934516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600</v>
      </c>
      <c r="D162" s="9">
        <f>'PR-RAS'!E166</f>
        <v>888.05</v>
      </c>
      <c r="E162" s="9">
        <v>0</v>
      </c>
      <c r="F162" s="9">
        <v>0</v>
      </c>
      <c r="G162" s="10">
        <f t="shared" si="4"/>
        <v>382.5521</v>
      </c>
      <c r="H162" s="10">
        <f t="shared" si="5"/>
        <v>4.9999999999954525E-2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9587.33</v>
      </c>
      <c r="D163" s="9">
        <f>'PR-RAS'!E167</f>
        <v>8845.86</v>
      </c>
      <c r="E163" s="9">
        <v>0</v>
      </c>
      <c r="F163" s="9">
        <v>0</v>
      </c>
      <c r="G163" s="10">
        <f t="shared" si="4"/>
        <v>4419.2061000000003</v>
      </c>
      <c r="H163" s="10">
        <f t="shared" si="5"/>
        <v>0.46999999999934516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1592.91</v>
      </c>
      <c r="D164" s="9">
        <f>'PR-RAS'!E168</f>
        <v>1206.32</v>
      </c>
      <c r="E164" s="9">
        <v>0</v>
      </c>
      <c r="F164" s="9">
        <v>0</v>
      </c>
      <c r="G164" s="10">
        <f t="shared" si="4"/>
        <v>652.90465000000006</v>
      </c>
      <c r="H164" s="10">
        <f t="shared" si="5"/>
        <v>0.40999999999985448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82765.429999999993</v>
      </c>
      <c r="D166" s="9">
        <f>'PR-RAS'!E170</f>
        <v>100291.91000000002</v>
      </c>
      <c r="E166" s="9">
        <v>0</v>
      </c>
      <c r="F166" s="9">
        <v>0</v>
      </c>
      <c r="G166" s="10">
        <f t="shared" si="4"/>
        <v>46752.626250000001</v>
      </c>
      <c r="H166" s="10">
        <f t="shared" si="5"/>
        <v>0.51999999997497071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6333.89</v>
      </c>
      <c r="D167" s="9">
        <f>'PR-RAS'!E171</f>
        <v>6434.03</v>
      </c>
      <c r="E167" s="9">
        <v>0</v>
      </c>
      <c r="F167" s="9">
        <v>0</v>
      </c>
      <c r="G167" s="10">
        <f t="shared" si="4"/>
        <v>3187.5237000000002</v>
      </c>
      <c r="H167" s="10">
        <f t="shared" si="5"/>
        <v>0.13999999999941792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46933.09</v>
      </c>
      <c r="D168" s="9">
        <f>'PR-RAS'!E172</f>
        <v>59690.83</v>
      </c>
      <c r="E168" s="9">
        <v>0</v>
      </c>
      <c r="F168" s="9">
        <v>0</v>
      </c>
      <c r="G168" s="10">
        <f t="shared" si="4"/>
        <v>27774.563250000003</v>
      </c>
      <c r="H168" s="10">
        <f t="shared" si="5"/>
        <v>0.25999999999476131</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18123.82</v>
      </c>
      <c r="D169" s="9">
        <f>'PR-RAS'!E173</f>
        <v>20558.080000000002</v>
      </c>
      <c r="E169" s="9">
        <v>0</v>
      </c>
      <c r="F169" s="9">
        <v>0</v>
      </c>
      <c r="G169" s="10">
        <f t="shared" si="4"/>
        <v>9952.3166400000009</v>
      </c>
      <c r="H169" s="10">
        <f t="shared" si="5"/>
        <v>0.26000000000203727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9566.48</v>
      </c>
      <c r="D170" s="9">
        <f>'PR-RAS'!E174</f>
        <v>11602.6</v>
      </c>
      <c r="E170" s="9">
        <v>0</v>
      </c>
      <c r="F170" s="9">
        <v>0</v>
      </c>
      <c r="G170" s="10">
        <f t="shared" si="4"/>
        <v>5538.4139200000009</v>
      </c>
      <c r="H170" s="10">
        <f t="shared" si="5"/>
        <v>0.87999999999919964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760.88</v>
      </c>
      <c r="D171" s="9">
        <f>'PR-RAS'!E175</f>
        <v>541.02</v>
      </c>
      <c r="E171" s="9">
        <v>0</v>
      </c>
      <c r="F171" s="9">
        <v>0</v>
      </c>
      <c r="G171" s="10">
        <f t="shared" si="4"/>
        <v>313.29640000000006</v>
      </c>
      <c r="H171" s="10">
        <f t="shared" si="5"/>
        <v>0.13999999999998636</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1047.27</v>
      </c>
      <c r="D173" s="9">
        <f>'PR-RAS'!E177</f>
        <v>1465.35</v>
      </c>
      <c r="E173" s="9">
        <v>0</v>
      </c>
      <c r="F173" s="9">
        <v>0</v>
      </c>
      <c r="G173" s="10">
        <f t="shared" si="4"/>
        <v>684.21083999999996</v>
      </c>
      <c r="H173" s="10">
        <f t="shared" si="5"/>
        <v>0.61999999999989086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37653.96</v>
      </c>
      <c r="D174" s="9">
        <f>'PR-RAS'!E178</f>
        <v>49858.94</v>
      </c>
      <c r="E174" s="9">
        <v>0</v>
      </c>
      <c r="F174" s="9">
        <v>0</v>
      </c>
      <c r="G174" s="10">
        <f t="shared" si="4"/>
        <v>23765.328319999997</v>
      </c>
      <c r="H174" s="10">
        <f t="shared" si="5"/>
        <v>9.9999999998544808E-2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2238.6799999999998</v>
      </c>
      <c r="D175" s="9">
        <f>'PR-RAS'!E179</f>
        <v>1991.79</v>
      </c>
      <c r="E175" s="9">
        <v>0</v>
      </c>
      <c r="F175" s="9">
        <v>0</v>
      </c>
      <c r="G175" s="10">
        <f t="shared" si="4"/>
        <v>1082.6732399999999</v>
      </c>
      <c r="H175" s="10">
        <f t="shared" si="5"/>
        <v>0.53000000000020009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6522.65</v>
      </c>
      <c r="D176" s="9">
        <f>'PR-RAS'!E180</f>
        <v>11890.14</v>
      </c>
      <c r="E176" s="9">
        <v>0</v>
      </c>
      <c r="F176" s="9">
        <v>0</v>
      </c>
      <c r="G176" s="10">
        <f t="shared" si="4"/>
        <v>5303.0127499999999</v>
      </c>
      <c r="H176" s="10">
        <f t="shared" si="5"/>
        <v>0.48999999999978172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2784.42</v>
      </c>
      <c r="D178" s="9">
        <f>'PR-RAS'!E182</f>
        <v>3516.16</v>
      </c>
      <c r="E178" s="9">
        <v>0</v>
      </c>
      <c r="F178" s="9">
        <v>0</v>
      </c>
      <c r="G178" s="10">
        <f t="shared" si="4"/>
        <v>1737.5629799999999</v>
      </c>
      <c r="H178" s="10">
        <f t="shared" si="5"/>
        <v>0.57999999999992724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13000</v>
      </c>
      <c r="D179" s="9">
        <f>'PR-RAS'!E183</f>
        <v>11700</v>
      </c>
      <c r="E179" s="9">
        <v>0</v>
      </c>
      <c r="F179" s="9">
        <v>0</v>
      </c>
      <c r="G179" s="10">
        <f t="shared" si="4"/>
        <v>6479.2</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2873.32</v>
      </c>
      <c r="D180" s="9">
        <f>'PR-RAS'!E184</f>
        <v>10195</v>
      </c>
      <c r="E180" s="9">
        <v>0</v>
      </c>
      <c r="F180" s="9">
        <v>0</v>
      </c>
      <c r="G180" s="10">
        <f t="shared" si="4"/>
        <v>4164.1342800000002</v>
      </c>
      <c r="H180" s="10">
        <f t="shared" si="5"/>
        <v>0.32000000000016371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3122.5</v>
      </c>
      <c r="D181" s="9">
        <f>'PR-RAS'!E185</f>
        <v>3607.5</v>
      </c>
      <c r="E181" s="9">
        <v>0</v>
      </c>
      <c r="F181" s="9">
        <v>0</v>
      </c>
      <c r="G181" s="10">
        <f t="shared" si="4"/>
        <v>1860.75</v>
      </c>
      <c r="H181" s="10">
        <f t="shared" si="5"/>
        <v>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2070.59</v>
      </c>
      <c r="D182" s="9">
        <f>'PR-RAS'!E186</f>
        <v>2316.0500000000002</v>
      </c>
      <c r="E182" s="9">
        <v>0</v>
      </c>
      <c r="F182" s="9">
        <v>0</v>
      </c>
      <c r="G182" s="10">
        <f t="shared" si="4"/>
        <v>1213.1868899999999</v>
      </c>
      <c r="H182" s="10">
        <f t="shared" si="5"/>
        <v>0.46000000000003638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5041.8</v>
      </c>
      <c r="D183" s="9">
        <f>'PR-RAS'!E187</f>
        <v>4642.3</v>
      </c>
      <c r="E183" s="9">
        <v>0</v>
      </c>
      <c r="F183" s="9">
        <v>0</v>
      </c>
      <c r="G183" s="10">
        <f t="shared" si="4"/>
        <v>2607.4048000000003</v>
      </c>
      <c r="H183" s="10">
        <f t="shared" si="5"/>
        <v>0.5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2731.96</v>
      </c>
      <c r="D190" s="9">
        <f>'PR-RAS'!E194</f>
        <v>4109.7</v>
      </c>
      <c r="E190" s="9">
        <v>0</v>
      </c>
      <c r="F190" s="9">
        <v>0</v>
      </c>
      <c r="G190" s="10">
        <f t="shared" si="4"/>
        <v>2069.8070400000001</v>
      </c>
      <c r="H190" s="10">
        <f t="shared" si="5"/>
        <v>0.34000000000014552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437.64</v>
      </c>
      <c r="D192" s="9">
        <f>'PR-RAS'!E196</f>
        <v>599.95000000000005</v>
      </c>
      <c r="E192" s="9">
        <v>0</v>
      </c>
      <c r="F192" s="9">
        <v>0</v>
      </c>
      <c r="G192" s="10">
        <f t="shared" si="4"/>
        <v>312.77014000000003</v>
      </c>
      <c r="H192" s="10">
        <f t="shared" si="5"/>
        <v>0.40999999999996817</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456.14</v>
      </c>
      <c r="D193" s="9">
        <f>'PR-RAS'!E197</f>
        <v>509.75</v>
      </c>
      <c r="E193" s="9">
        <v>0</v>
      </c>
      <c r="F193" s="9">
        <v>0</v>
      </c>
      <c r="G193" s="10">
        <f t="shared" si="4"/>
        <v>283.32288</v>
      </c>
      <c r="H193" s="10">
        <f t="shared" si="5"/>
        <v>0.38999999999998636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0</v>
      </c>
      <c r="E195" s="9">
        <v>0</v>
      </c>
      <c r="F195" s="9">
        <v>0</v>
      </c>
      <c r="G195" s="10">
        <f t="shared" si="6"/>
        <v>0</v>
      </c>
      <c r="H195" s="10">
        <f t="shared" si="7"/>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1838.18</v>
      </c>
      <c r="D197" s="9">
        <f>'PR-RAS'!E201</f>
        <v>3000</v>
      </c>
      <c r="E197" s="9">
        <v>0</v>
      </c>
      <c r="F197" s="9">
        <v>0</v>
      </c>
      <c r="G197" s="10">
        <f t="shared" si="6"/>
        <v>1536.2832800000001</v>
      </c>
      <c r="H197" s="10">
        <f t="shared" si="7"/>
        <v>0.18000000000006366</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1000.88</v>
      </c>
      <c r="D198" s="9">
        <f>'PR-RAS'!E202</f>
        <v>952.79</v>
      </c>
      <c r="E198" s="9">
        <v>0</v>
      </c>
      <c r="F198" s="9">
        <v>0</v>
      </c>
      <c r="G198" s="10">
        <f t="shared" si="6"/>
        <v>572.57262000000003</v>
      </c>
      <c r="H198" s="10">
        <f t="shared" si="7"/>
        <v>0.33000000000004093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1000.88</v>
      </c>
      <c r="D212" s="9">
        <f>'PR-RAS'!E216</f>
        <v>952.79</v>
      </c>
      <c r="E212" s="9">
        <v>0</v>
      </c>
      <c r="F212" s="9">
        <v>0</v>
      </c>
      <c r="G212" s="10">
        <f t="shared" si="6"/>
        <v>613.26306</v>
      </c>
      <c r="H212" s="10">
        <f t="shared" si="7"/>
        <v>0.33000000000004093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1000.88</v>
      </c>
      <c r="D213" s="9">
        <f>'PR-RAS'!E217</f>
        <v>952.79</v>
      </c>
      <c r="E213" s="9">
        <v>0</v>
      </c>
      <c r="F213" s="9">
        <v>0</v>
      </c>
      <c r="G213" s="10">
        <f t="shared" si="6"/>
        <v>616.16952000000003</v>
      </c>
      <c r="H213" s="10">
        <f t="shared" si="7"/>
        <v>0.33000000000004093</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617869.36</v>
      </c>
      <c r="D295" s="9">
        <f>'PR-RAS'!E299</f>
        <v>808170.82000000007</v>
      </c>
      <c r="E295" s="9">
        <v>0</v>
      </c>
      <c r="F295" s="9">
        <v>0</v>
      </c>
      <c r="G295" s="10">
        <f t="shared" si="8"/>
        <v>656858.03399999999</v>
      </c>
      <c r="H295" s="10">
        <f t="shared" si="9"/>
        <v>0.53999999992083758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16102.780000000028</v>
      </c>
      <c r="D296" s="9">
        <f>'PR-RAS'!E300</f>
        <v>0</v>
      </c>
      <c r="E296" s="9">
        <v>0</v>
      </c>
      <c r="F296" s="9">
        <v>0</v>
      </c>
      <c r="G296" s="10">
        <f t="shared" si="8"/>
        <v>4750.3201000000081</v>
      </c>
      <c r="H296" s="10">
        <f t="shared" si="9"/>
        <v>0.21999999997206032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17358.370000000112</v>
      </c>
      <c r="E297" s="9">
        <v>0</v>
      </c>
      <c r="F297" s="9">
        <v>0</v>
      </c>
      <c r="G297" s="10">
        <f t="shared" si="8"/>
        <v>10276.155040000065</v>
      </c>
      <c r="H297" s="10">
        <f t="shared" si="9"/>
        <v>0.37000000011175871</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8515.6299999999992</v>
      </c>
      <c r="D300" s="9">
        <f>'PR-RAS'!E304</f>
        <v>12940.54</v>
      </c>
      <c r="E300" s="9">
        <v>0</v>
      </c>
      <c r="F300" s="9">
        <v>0</v>
      </c>
      <c r="G300" s="10">
        <f t="shared" si="8"/>
        <v>10284.61629</v>
      </c>
      <c r="H300" s="10">
        <f t="shared" si="9"/>
        <v>0.82999999999992724</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8515.6299999999992</v>
      </c>
      <c r="D301" s="9">
        <f>'PR-RAS'!E305</f>
        <v>12940.54</v>
      </c>
      <c r="E301" s="9">
        <v>0</v>
      </c>
      <c r="F301" s="9">
        <v>0</v>
      </c>
      <c r="G301" s="10">
        <f t="shared" si="8"/>
        <v>10319.012999999999</v>
      </c>
      <c r="H301" s="10">
        <f t="shared" si="9"/>
        <v>0.82999999999992724</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5333.22</v>
      </c>
      <c r="D355" s="9">
        <f>'PR-RAS'!E360</f>
        <v>13135.53</v>
      </c>
      <c r="E355" s="9">
        <v>0</v>
      </c>
      <c r="F355" s="9">
        <v>0</v>
      </c>
      <c r="G355" s="10">
        <f t="shared" si="10"/>
        <v>11187.91512</v>
      </c>
      <c r="H355" s="10">
        <f t="shared" si="11"/>
        <v>0.68999999999959982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5333.22</v>
      </c>
      <c r="D368" s="9">
        <f>'PR-RAS'!E373</f>
        <v>13135.53</v>
      </c>
      <c r="E368" s="9">
        <v>0</v>
      </c>
      <c r="F368" s="9">
        <v>0</v>
      </c>
      <c r="G368" s="10">
        <f t="shared" si="10"/>
        <v>11598.770760000001</v>
      </c>
      <c r="H368" s="10">
        <f t="shared" si="11"/>
        <v>0.68999999999959982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5333.22</v>
      </c>
      <c r="D374" s="9">
        <f>'PR-RAS'!E379</f>
        <v>13135.53</v>
      </c>
      <c r="E374" s="9">
        <v>0</v>
      </c>
      <c r="F374" s="9">
        <v>0</v>
      </c>
      <c r="G374" s="10">
        <f t="shared" si="10"/>
        <v>11788.39644</v>
      </c>
      <c r="H374" s="10">
        <f t="shared" si="11"/>
        <v>0.68999999999959982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5333.22</v>
      </c>
      <c r="D375" s="9">
        <f>'PR-RAS'!E380</f>
        <v>13135.53</v>
      </c>
      <c r="E375" s="9">
        <v>0</v>
      </c>
      <c r="F375" s="9">
        <v>0</v>
      </c>
      <c r="G375" s="10">
        <f t="shared" si="10"/>
        <v>11820.00072</v>
      </c>
      <c r="H375" s="10">
        <f t="shared" si="11"/>
        <v>0.68999999999959982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5333.22</v>
      </c>
      <c r="D413" s="9">
        <f>'PR-RAS'!E418</f>
        <v>13135.53</v>
      </c>
      <c r="E413" s="9">
        <v>0</v>
      </c>
      <c r="F413" s="9">
        <v>0</v>
      </c>
      <c r="G413" s="10">
        <f t="shared" si="12"/>
        <v>13020.96336</v>
      </c>
      <c r="H413" s="10">
        <f t="shared" si="13"/>
        <v>0.68999999999959982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22357.05</v>
      </c>
      <c r="D415" s="9">
        <f>'PR-RAS'!E420</f>
        <v>11587.49</v>
      </c>
      <c r="E415" s="9">
        <v>0</v>
      </c>
      <c r="F415" s="9">
        <v>0</v>
      </c>
      <c r="G415" s="10">
        <f t="shared" si="12"/>
        <v>18850.260419999999</v>
      </c>
      <c r="H415" s="10">
        <f t="shared" si="13"/>
        <v>0.53999999999905413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633972.14</v>
      </c>
      <c r="D417" s="9">
        <f>'PR-RAS'!E422</f>
        <v>790812.45</v>
      </c>
      <c r="E417" s="9">
        <v>0</v>
      </c>
      <c r="F417" s="9">
        <v>0</v>
      </c>
      <c r="G417" s="10">
        <f t="shared" si="12"/>
        <v>921688.36864</v>
      </c>
      <c r="H417" s="10">
        <f t="shared" si="13"/>
        <v>0.58999999996740371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623202.57999999996</v>
      </c>
      <c r="D418" s="9">
        <f>'PR-RAS'!E423</f>
        <v>821306.35000000009</v>
      </c>
      <c r="E418" s="9">
        <v>0</v>
      </c>
      <c r="F418" s="9">
        <v>0</v>
      </c>
      <c r="G418" s="10">
        <f t="shared" si="12"/>
        <v>944844.9717600001</v>
      </c>
      <c r="H418" s="10">
        <f t="shared" si="13"/>
        <v>0.77000000013504177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10769.560000000056</v>
      </c>
      <c r="D419" s="9">
        <f>'PR-RAS'!E424</f>
        <v>0</v>
      </c>
      <c r="E419" s="9">
        <v>0</v>
      </c>
      <c r="F419" s="9">
        <v>0</v>
      </c>
      <c r="G419" s="10">
        <f t="shared" si="12"/>
        <v>4501.6760800000229</v>
      </c>
      <c r="H419" s="10">
        <f t="shared" si="13"/>
        <v>0.43999999994412065</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30493.90000000014</v>
      </c>
      <c r="E420" s="9">
        <v>0</v>
      </c>
      <c r="F420" s="9">
        <v>0</v>
      </c>
      <c r="G420" s="10">
        <f t="shared" si="12"/>
        <v>25553.888200000118</v>
      </c>
      <c r="H420" s="10">
        <f t="shared" si="13"/>
        <v>9.9999999860301614E-2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22357.05</v>
      </c>
      <c r="D422" s="9">
        <f>'PR-RAS'!E427</f>
        <v>11587.49</v>
      </c>
      <c r="E422" s="9">
        <v>0</v>
      </c>
      <c r="F422" s="9">
        <v>0</v>
      </c>
      <c r="G422" s="10">
        <f t="shared" si="12"/>
        <v>19168.984629999999</v>
      </c>
      <c r="H422" s="10">
        <f t="shared" si="13"/>
        <v>0.53999999999905413</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8515.6299999999992</v>
      </c>
      <c r="D423" s="9">
        <f>'PR-RAS'!E428</f>
        <v>12940.54</v>
      </c>
      <c r="E423" s="9">
        <v>0</v>
      </c>
      <c r="F423" s="9">
        <v>0</v>
      </c>
      <c r="G423" s="10">
        <f t="shared" si="12"/>
        <v>14515.411619999999</v>
      </c>
      <c r="H423" s="10">
        <f t="shared" si="13"/>
        <v>0.82999999999992724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633972.14</v>
      </c>
      <c r="D637" s="9">
        <f>'PR-RAS'!E643</f>
        <v>790812.45</v>
      </c>
      <c r="E637" s="9">
        <v>0</v>
      </c>
      <c r="F637" s="9">
        <v>0</v>
      </c>
      <c r="G637" s="10">
        <f t="shared" si="18"/>
        <v>1409119.71744</v>
      </c>
      <c r="H637" s="10">
        <f t="shared" si="19"/>
        <v>0.58999999996740371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623202.57999999996</v>
      </c>
      <c r="D638" s="9">
        <f>'PR-RAS'!E644</f>
        <v>821306.35000000009</v>
      </c>
      <c r="E638" s="9">
        <v>0</v>
      </c>
      <c r="F638" s="9">
        <v>0</v>
      </c>
      <c r="G638" s="10">
        <f t="shared" si="18"/>
        <v>1443324.3333600003</v>
      </c>
      <c r="H638" s="10">
        <f t="shared" si="19"/>
        <v>0.77000000013504177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10769.560000000056</v>
      </c>
      <c r="D639" s="9">
        <f>'PR-RAS'!E645</f>
        <v>0</v>
      </c>
      <c r="E639" s="9">
        <v>0</v>
      </c>
      <c r="F639" s="9">
        <v>0</v>
      </c>
      <c r="G639" s="10">
        <f t="shared" si="18"/>
        <v>6870.9792800000359</v>
      </c>
      <c r="H639" s="10">
        <f t="shared" si="19"/>
        <v>0.43999999994412065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30493.90000000014</v>
      </c>
      <c r="E640" s="9">
        <v>0</v>
      </c>
      <c r="F640" s="9">
        <v>0</v>
      </c>
      <c r="G640" s="10">
        <f t="shared" si="18"/>
        <v>38971.204200000182</v>
      </c>
      <c r="H640" s="10">
        <f t="shared" si="19"/>
        <v>9.9999999860301614E-2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22357.05</v>
      </c>
      <c r="D642" s="9">
        <f>'PR-RAS'!E648</f>
        <v>11587.49</v>
      </c>
      <c r="E642" s="9">
        <v>0</v>
      </c>
      <c r="F642" s="9">
        <v>0</v>
      </c>
      <c r="G642" s="10">
        <f t="shared" ref="G642:G705" si="20">(B642/1000)*(C642*1+D642*2)</f>
        <v>29186.031230000001</v>
      </c>
      <c r="H642" s="10">
        <f t="shared" ref="H642:H705" si="21">ABS(C642-ROUND(C642,0))+ABS(D642-ROUND(D642,0))</f>
        <v>0.53999999999905413</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11587.489999999943</v>
      </c>
      <c r="D644" s="9">
        <f>'PR-RAS'!E650</f>
        <v>42081.390000000138</v>
      </c>
      <c r="E644" s="9">
        <v>0</v>
      </c>
      <c r="F644" s="9">
        <v>0</v>
      </c>
      <c r="G644" s="10">
        <f t="shared" si="20"/>
        <v>61567.423610000144</v>
      </c>
      <c r="H644" s="10">
        <f t="shared" si="21"/>
        <v>0.88000000008105417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155.18</v>
      </c>
      <c r="D646" s="9">
        <f>'PR-RAS'!E653</f>
        <v>15090.3</v>
      </c>
      <c r="E646" s="9">
        <v>0</v>
      </c>
      <c r="F646" s="9">
        <v>0</v>
      </c>
      <c r="G646" s="10">
        <f t="shared" si="20"/>
        <v>19566.578099999999</v>
      </c>
      <c r="H646" s="10">
        <f t="shared" si="21"/>
        <v>0.47999999999927923</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683904.13</v>
      </c>
      <c r="D647" s="9">
        <f>'PR-RAS'!E654</f>
        <v>831387.9</v>
      </c>
      <c r="E647" s="9">
        <v>0</v>
      </c>
      <c r="F647" s="9">
        <v>0</v>
      </c>
      <c r="G647" s="10">
        <f t="shared" si="20"/>
        <v>1515955.2347800001</v>
      </c>
      <c r="H647" s="10">
        <f t="shared" si="21"/>
        <v>0.22999999998137355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668969.01</v>
      </c>
      <c r="D648" s="9">
        <f>'PR-RAS'!E655</f>
        <v>837348.01</v>
      </c>
      <c r="E648" s="9">
        <v>0</v>
      </c>
      <c r="F648" s="9">
        <v>0</v>
      </c>
      <c r="G648" s="10">
        <f t="shared" si="20"/>
        <v>1516351.2744100003</v>
      </c>
      <c r="H648" s="10">
        <f t="shared" si="21"/>
        <v>2.0000000018626451E-2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15090.300000000047</v>
      </c>
      <c r="D649" s="9">
        <f>'PR-RAS'!E656</f>
        <v>9130.1900000000605</v>
      </c>
      <c r="E649" s="9">
        <v>0</v>
      </c>
      <c r="F649" s="9">
        <v>0</v>
      </c>
      <c r="G649" s="10">
        <f t="shared" si="20"/>
        <v>21611.240640000109</v>
      </c>
      <c r="H649" s="10">
        <f t="shared" si="21"/>
        <v>0.4900000001071021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27</v>
      </c>
      <c r="D651" s="9">
        <f>'PR-RAS'!E658</f>
        <v>31</v>
      </c>
      <c r="E651" s="9">
        <v>0</v>
      </c>
      <c r="F651" s="9">
        <v>0</v>
      </c>
      <c r="G651" s="10">
        <f t="shared" si="20"/>
        <v>57.85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25</v>
      </c>
      <c r="D653" s="9">
        <f>'PR-RAS'!E660</f>
        <v>29</v>
      </c>
      <c r="E653" s="9">
        <v>0</v>
      </c>
      <c r="F653" s="9">
        <v>0</v>
      </c>
      <c r="G653" s="10">
        <f t="shared" si="20"/>
        <v>54.116</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140253</v>
      </c>
      <c r="D662" s="9">
        <f>'PR-RAS'!E669</f>
        <v>115536</v>
      </c>
      <c r="E662" s="9">
        <v>0</v>
      </c>
      <c r="F662" s="9">
        <v>0</v>
      </c>
      <c r="G662" s="10">
        <f t="shared" si="20"/>
        <v>245445.82500000001</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3281.8</v>
      </c>
      <c r="D676" s="9">
        <f>'PR-RAS'!E683</f>
        <v>0</v>
      </c>
      <c r="E676" s="9">
        <v>0</v>
      </c>
      <c r="F676" s="9">
        <v>0</v>
      </c>
      <c r="G676" s="10">
        <f t="shared" si="20"/>
        <v>2215.2150000000001</v>
      </c>
      <c r="H676" s="10">
        <f t="shared" si="21"/>
        <v>0.1999999999998181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58921.13</v>
      </c>
      <c r="D717" s="9">
        <f>'PR-RAS'!E724</f>
        <v>63325.16</v>
      </c>
      <c r="E717" s="9">
        <v>0</v>
      </c>
      <c r="F717" s="9">
        <v>0</v>
      </c>
      <c r="G717" s="10">
        <f t="shared" si="22"/>
        <v>132869.15820000001</v>
      </c>
      <c r="H717" s="10">
        <f t="shared" si="23"/>
        <v>0.29000000000087311</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4257.07</v>
      </c>
      <c r="E725" s="9">
        <v>0</v>
      </c>
      <c r="F725" s="9">
        <v>0</v>
      </c>
      <c r="G725" s="10">
        <f t="shared" si="22"/>
        <v>6164.2373599999992</v>
      </c>
      <c r="H725" s="10">
        <f t="shared" si="23"/>
        <v>6.9999999999708962E-2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932.9</v>
      </c>
      <c r="E726" s="9">
        <v>0</v>
      </c>
      <c r="F726" s="9">
        <v>0</v>
      </c>
      <c r="G726" s="10">
        <f t="shared" si="22"/>
        <v>1352.7049999999999</v>
      </c>
      <c r="H726" s="10">
        <f t="shared" si="23"/>
        <v>0.10000000000002274</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9587.33</v>
      </c>
      <c r="D727" s="9">
        <f>'PR-RAS'!E734</f>
        <v>8845.86</v>
      </c>
      <c r="E727" s="9">
        <v>0</v>
      </c>
      <c r="F727" s="9">
        <v>0</v>
      </c>
      <c r="G727" s="10">
        <f t="shared" si="22"/>
        <v>19804.5903</v>
      </c>
      <c r="H727" s="10">
        <f t="shared" si="23"/>
        <v>0.46999999999934516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9700</v>
      </c>
      <c r="D728" s="9">
        <f>'PR-RAS'!E735</f>
        <v>0</v>
      </c>
      <c r="E728" s="9">
        <v>0</v>
      </c>
      <c r="F728" s="9">
        <v>0</v>
      </c>
      <c r="G728" s="10">
        <f t="shared" si="22"/>
        <v>7051.9</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2873.32</v>
      </c>
      <c r="D729" s="9">
        <f>'PR-RAS'!E736</f>
        <v>10195</v>
      </c>
      <c r="E729" s="9">
        <v>0</v>
      </c>
      <c r="F729" s="9">
        <v>0</v>
      </c>
      <c r="G729" s="10">
        <f t="shared" si="22"/>
        <v>16935.696960000001</v>
      </c>
      <c r="H729" s="10">
        <f t="shared" si="23"/>
        <v>0.32000000000016371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437.64</v>
      </c>
      <c r="D735" s="9">
        <f>'PR-RAS'!E742</f>
        <v>0</v>
      </c>
      <c r="E735" s="9">
        <v>0</v>
      </c>
      <c r="F735" s="9">
        <v>0</v>
      </c>
      <c r="G735" s="10">
        <f t="shared" si="22"/>
        <v>321.22775999999999</v>
      </c>
      <c r="H735" s="10">
        <f t="shared" si="23"/>
        <v>0.36000000000001364</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66929.150000000009</v>
      </c>
      <c r="D1011" s="14">
        <f>BILANCA!E6</f>
        <v>81249.440000000002</v>
      </c>
      <c r="E1011" s="14">
        <v>0</v>
      </c>
      <c r="F1011" s="14">
        <v>0</v>
      </c>
      <c r="G1011" s="15">
        <f t="shared" ref="G1011:G1074" si="32">B1011/1000*C1011+B1011/500*D1011</f>
        <v>229.42803000000004</v>
      </c>
      <c r="H1011" s="15">
        <f t="shared" si="31"/>
        <v>0.59000000001105946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42098.390000000007</v>
      </c>
      <c r="D1012" s="9">
        <f>BILANCA!E7</f>
        <v>45991.330000000009</v>
      </c>
      <c r="E1012" s="9">
        <v>0</v>
      </c>
      <c r="F1012" s="9">
        <v>0</v>
      </c>
      <c r="G1012" s="10">
        <f t="shared" si="32"/>
        <v>268.16210000000007</v>
      </c>
      <c r="H1012" s="10">
        <f t="shared" si="31"/>
        <v>0.72000000001571607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42098.390000000007</v>
      </c>
      <c r="D1017" s="9">
        <f>BILANCA!E12</f>
        <v>45991.330000000009</v>
      </c>
      <c r="E1017" s="9">
        <v>0</v>
      </c>
      <c r="F1017" s="9">
        <v>0</v>
      </c>
      <c r="G1017" s="10">
        <f t="shared" si="32"/>
        <v>938.56735000000026</v>
      </c>
      <c r="H1017" s="10">
        <f t="shared" si="31"/>
        <v>0.72000000001571607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10130.710000000001</v>
      </c>
      <c r="D1018" s="9">
        <f>BILANCA!E13</f>
        <v>10130.710000000001</v>
      </c>
      <c r="E1018" s="9">
        <v>0</v>
      </c>
      <c r="F1018" s="9">
        <v>0</v>
      </c>
      <c r="G1018" s="10">
        <f t="shared" si="32"/>
        <v>243.13704000000001</v>
      </c>
      <c r="H1018" s="10">
        <f t="shared" si="31"/>
        <v>0.57999999999810825</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20015.52</v>
      </c>
      <c r="D1020" s="9">
        <f>BILANCA!E15</f>
        <v>20015.52</v>
      </c>
      <c r="E1020" s="9">
        <v>0</v>
      </c>
      <c r="F1020" s="9">
        <v>0</v>
      </c>
      <c r="G1020" s="10">
        <f t="shared" si="32"/>
        <v>600.46559999999999</v>
      </c>
      <c r="H1020" s="10">
        <f t="shared" si="31"/>
        <v>0.95999999999912689</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9884.81</v>
      </c>
      <c r="D1023" s="9">
        <f>BILANCA!E18</f>
        <v>9884.81</v>
      </c>
      <c r="E1023" s="9">
        <v>0</v>
      </c>
      <c r="F1023" s="9">
        <v>0</v>
      </c>
      <c r="G1023" s="10">
        <f t="shared" si="32"/>
        <v>385.50758999999994</v>
      </c>
      <c r="H1023" s="10">
        <f t="shared" si="31"/>
        <v>0.38000000000101863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31967.680000000008</v>
      </c>
      <c r="D1024" s="9">
        <f>BILANCA!E19</f>
        <v>35860.62000000001</v>
      </c>
      <c r="E1024" s="9">
        <v>0</v>
      </c>
      <c r="F1024" s="9">
        <v>0</v>
      </c>
      <c r="G1024" s="10">
        <f t="shared" si="32"/>
        <v>1451.6448800000005</v>
      </c>
      <c r="H1024" s="10">
        <f t="shared" si="31"/>
        <v>0.6999999999825377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52507.23</v>
      </c>
      <c r="D1025" s="9">
        <f>BILANCA!E20</f>
        <v>65642.759999999995</v>
      </c>
      <c r="E1025" s="9">
        <v>0</v>
      </c>
      <c r="F1025" s="9">
        <v>0</v>
      </c>
      <c r="G1025" s="10">
        <f t="shared" si="32"/>
        <v>2756.8912499999997</v>
      </c>
      <c r="H1025" s="10">
        <f t="shared" si="31"/>
        <v>0.47000000000844011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359.84</v>
      </c>
      <c r="D1026" s="9">
        <f>BILANCA!E21</f>
        <v>359.84</v>
      </c>
      <c r="E1026" s="9">
        <v>0</v>
      </c>
      <c r="F1026" s="9">
        <v>0</v>
      </c>
      <c r="G1026" s="10">
        <f t="shared" si="32"/>
        <v>17.272320000000001</v>
      </c>
      <c r="H1026" s="10">
        <f t="shared" ref="H1026:H1089" si="33">ABS(C1026-ROUND(C1026,0))+ABS(D1026-ROUND(D1026,0))</f>
        <v>0.32000000000005002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1226.32</v>
      </c>
      <c r="D1027" s="9">
        <f>BILANCA!E22</f>
        <v>1226.32</v>
      </c>
      <c r="E1027" s="9">
        <v>0</v>
      </c>
      <c r="F1027" s="9">
        <v>0</v>
      </c>
      <c r="G1027" s="10">
        <f t="shared" si="32"/>
        <v>62.542319999999997</v>
      </c>
      <c r="H1027" s="10">
        <f t="shared" si="33"/>
        <v>0.63999999999987267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533.77</v>
      </c>
      <c r="D1030" s="9">
        <f>BILANCA!E25</f>
        <v>533.77</v>
      </c>
      <c r="E1030" s="9">
        <v>0</v>
      </c>
      <c r="F1030" s="9">
        <v>0</v>
      </c>
      <c r="G1030" s="10">
        <f t="shared" si="32"/>
        <v>32.026200000000003</v>
      </c>
      <c r="H1030" s="10">
        <f t="shared" si="33"/>
        <v>0.46000000000003638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71391.16</v>
      </c>
      <c r="D1031" s="9">
        <f>BILANCA!E26</f>
        <v>71391.16</v>
      </c>
      <c r="E1031" s="9">
        <v>0</v>
      </c>
      <c r="F1031" s="9">
        <v>0</v>
      </c>
      <c r="G1031" s="10">
        <f t="shared" si="32"/>
        <v>4497.6430800000007</v>
      </c>
      <c r="H1031" s="10">
        <f t="shared" si="33"/>
        <v>0.32000000000698492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94050.64</v>
      </c>
      <c r="D1033" s="9">
        <f>BILANCA!E28</f>
        <v>103293.23</v>
      </c>
      <c r="E1033" s="9">
        <v>0</v>
      </c>
      <c r="F1033" s="9">
        <v>0</v>
      </c>
      <c r="G1033" s="10">
        <f t="shared" si="32"/>
        <v>6914.6532999999999</v>
      </c>
      <c r="H1033" s="10">
        <f t="shared" si="33"/>
        <v>0.58999999999650754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119380.86</v>
      </c>
      <c r="D1059" s="9">
        <f>BILANCA!E54</f>
        <v>119921.88</v>
      </c>
      <c r="E1059" s="9">
        <v>0</v>
      </c>
      <c r="F1059" s="9">
        <v>0</v>
      </c>
      <c r="G1059" s="10">
        <f t="shared" si="32"/>
        <v>17602.006379999999</v>
      </c>
      <c r="H1059" s="10">
        <f t="shared" si="33"/>
        <v>0.25999999999476131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119380.86</v>
      </c>
      <c r="D1060" s="9">
        <f>BILANCA!E55</f>
        <v>119921.88</v>
      </c>
      <c r="E1060" s="9">
        <v>0</v>
      </c>
      <c r="F1060" s="9">
        <v>0</v>
      </c>
      <c r="G1060" s="10">
        <f t="shared" si="32"/>
        <v>17961.231000000003</v>
      </c>
      <c r="H1060" s="10">
        <f t="shared" si="33"/>
        <v>0.25999999999476131</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24830.76</v>
      </c>
      <c r="D1074" s="9">
        <f>BILANCA!E69</f>
        <v>35258.11</v>
      </c>
      <c r="E1074" s="9">
        <v>0</v>
      </c>
      <c r="F1074" s="9">
        <v>0</v>
      </c>
      <c r="G1074" s="10">
        <f t="shared" si="32"/>
        <v>6102.2067200000001</v>
      </c>
      <c r="H1074" s="10">
        <f t="shared" si="33"/>
        <v>0.35000000000218279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15090.3</v>
      </c>
      <c r="D1075" s="9">
        <f>BILANCA!E70</f>
        <v>9130.19</v>
      </c>
      <c r="E1075" s="9">
        <v>0</v>
      </c>
      <c r="F1075" s="9">
        <v>0</v>
      </c>
      <c r="G1075" s="10">
        <f t="shared" ref="G1075:G1138" si="34">B1075/1000*C1075+B1075/500*D1075</f>
        <v>2167.7942000000003</v>
      </c>
      <c r="H1075" s="10">
        <f t="shared" si="33"/>
        <v>0.48999999999978172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15090.3</v>
      </c>
      <c r="D1076" s="9">
        <f>BILANCA!E71</f>
        <v>9130.19</v>
      </c>
      <c r="E1076" s="9">
        <v>0</v>
      </c>
      <c r="F1076" s="9">
        <v>0</v>
      </c>
      <c r="G1076" s="10">
        <f t="shared" si="34"/>
        <v>2201.1448800000003</v>
      </c>
      <c r="H1076" s="10">
        <f t="shared" si="33"/>
        <v>0.48999999999978172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15090.3</v>
      </c>
      <c r="D1078" s="9">
        <f>BILANCA!E73</f>
        <v>9130.19</v>
      </c>
      <c r="E1078" s="9">
        <v>0</v>
      </c>
      <c r="F1078" s="9">
        <v>0</v>
      </c>
      <c r="G1078" s="10">
        <f t="shared" si="34"/>
        <v>2267.8462399999999</v>
      </c>
      <c r="H1078" s="10">
        <f t="shared" si="33"/>
        <v>0.48999999999978172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1224.83</v>
      </c>
      <c r="D1087" s="9">
        <f>BILANCA!E82</f>
        <v>6988.55</v>
      </c>
      <c r="E1087" s="9">
        <v>0</v>
      </c>
      <c r="F1087" s="9">
        <v>0</v>
      </c>
      <c r="G1087" s="10">
        <f t="shared" si="34"/>
        <v>1170.5486099999998</v>
      </c>
      <c r="H1087" s="10">
        <f t="shared" si="33"/>
        <v>0.61999999999989086</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1224.83</v>
      </c>
      <c r="D1092" s="9">
        <f>BILANCA!E87</f>
        <v>6988.55</v>
      </c>
      <c r="E1092" s="9">
        <v>0</v>
      </c>
      <c r="F1092" s="9">
        <v>0</v>
      </c>
      <c r="G1092" s="10">
        <f t="shared" si="34"/>
        <v>1246.55826</v>
      </c>
      <c r="H1092" s="10">
        <f t="shared" si="35"/>
        <v>0.61999999999989086</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8515.6299999999992</v>
      </c>
      <c r="D1152" s="9">
        <f>BILANCA!E147</f>
        <v>19139.37</v>
      </c>
      <c r="E1152" s="9">
        <v>0</v>
      </c>
      <c r="F1152" s="9">
        <v>0</v>
      </c>
      <c r="G1152" s="10">
        <f t="shared" si="36"/>
        <v>6644.8005399999984</v>
      </c>
      <c r="H1152" s="10">
        <f t="shared" si="35"/>
        <v>0.73999999999978172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8515.6299999999992</v>
      </c>
      <c r="D1166" s="9">
        <f>BILANCA!E161</f>
        <v>19139.37</v>
      </c>
      <c r="E1166" s="9">
        <v>0</v>
      </c>
      <c r="F1166" s="9">
        <v>0</v>
      </c>
      <c r="G1166" s="10">
        <f t="shared" si="36"/>
        <v>7299.9217200000003</v>
      </c>
      <c r="H1166" s="10">
        <f t="shared" si="37"/>
        <v>0.73999999999978172</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66929.149999999994</v>
      </c>
      <c r="D1180" s="9">
        <f>BILANCA!E176</f>
        <v>81249.440000000002</v>
      </c>
      <c r="E1180" s="9">
        <v>0</v>
      </c>
      <c r="F1180" s="9">
        <v>0</v>
      </c>
      <c r="G1180" s="10">
        <f t="shared" si="36"/>
        <v>39002.765100000004</v>
      </c>
      <c r="H1180" s="10">
        <f t="shared" si="37"/>
        <v>0.58999999999650754</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41918.439999999995</v>
      </c>
      <c r="D1181" s="9">
        <f>BILANCA!E177</f>
        <v>78414.78</v>
      </c>
      <c r="E1181" s="9">
        <v>0</v>
      </c>
      <c r="F1181" s="9">
        <v>0</v>
      </c>
      <c r="G1181" s="10">
        <f t="shared" si="36"/>
        <v>33985.908000000003</v>
      </c>
      <c r="H1181" s="10">
        <f t="shared" si="37"/>
        <v>0.6599999999962165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41918.439999999995</v>
      </c>
      <c r="D1182" s="9">
        <f>BILANCA!E178</f>
        <v>78414.78</v>
      </c>
      <c r="E1182" s="9">
        <v>0</v>
      </c>
      <c r="F1182" s="9">
        <v>0</v>
      </c>
      <c r="G1182" s="10">
        <f t="shared" si="36"/>
        <v>34184.655999999995</v>
      </c>
      <c r="H1182" s="10">
        <f t="shared" si="37"/>
        <v>0.6599999999962165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39154.07</v>
      </c>
      <c r="D1183" s="9">
        <f>BILANCA!E179</f>
        <v>70400.12</v>
      </c>
      <c r="E1183" s="9">
        <v>0</v>
      </c>
      <c r="F1183" s="9">
        <v>0</v>
      </c>
      <c r="G1183" s="10">
        <f t="shared" si="36"/>
        <v>31132.095629999996</v>
      </c>
      <c r="H1183" s="10">
        <f t="shared" si="37"/>
        <v>0.18999999999505235</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2661.56</v>
      </c>
      <c r="D1184" s="9">
        <f>BILANCA!E180</f>
        <v>8014.66</v>
      </c>
      <c r="E1184" s="9">
        <v>0</v>
      </c>
      <c r="F1184" s="9">
        <v>0</v>
      </c>
      <c r="G1184" s="10">
        <f t="shared" si="36"/>
        <v>3252.2131199999999</v>
      </c>
      <c r="H1184" s="10">
        <f t="shared" si="37"/>
        <v>0.78000000000020009</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102.81</v>
      </c>
      <c r="D1185" s="9">
        <f>BILANCA!E181</f>
        <v>0</v>
      </c>
      <c r="E1185" s="9">
        <v>0</v>
      </c>
      <c r="F1185" s="9">
        <v>0</v>
      </c>
      <c r="G1185" s="10">
        <f t="shared" si="36"/>
        <v>17.99175</v>
      </c>
      <c r="H1185" s="10">
        <f t="shared" si="37"/>
        <v>0.18999999999999773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102.81</v>
      </c>
      <c r="D1188" s="9">
        <f>BILANCA!E184</f>
        <v>0</v>
      </c>
      <c r="E1188" s="9">
        <v>0</v>
      </c>
      <c r="F1188" s="9">
        <v>0</v>
      </c>
      <c r="G1188" s="10">
        <f t="shared" si="36"/>
        <v>18.300180000000001</v>
      </c>
      <c r="H1188" s="10">
        <f t="shared" si="37"/>
        <v>0.18999999999999773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25010.71</v>
      </c>
      <c r="D1255" s="9">
        <f>BILANCA!E251</f>
        <v>2834.66</v>
      </c>
      <c r="E1255" s="9">
        <v>0</v>
      </c>
      <c r="F1255" s="9">
        <v>0</v>
      </c>
      <c r="G1255" s="10">
        <f t="shared" si="38"/>
        <v>7516.6073499999993</v>
      </c>
      <c r="H1255" s="10">
        <f t="shared" si="39"/>
        <v>0.63000000000101863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28082.57</v>
      </c>
      <c r="D1256" s="9">
        <f>BILANCA!E252</f>
        <v>31975.51</v>
      </c>
      <c r="E1256" s="9">
        <v>0</v>
      </c>
      <c r="F1256" s="9">
        <v>0</v>
      </c>
      <c r="G1256" s="10">
        <f t="shared" si="38"/>
        <v>22640.263139999999</v>
      </c>
      <c r="H1256" s="10">
        <f t="shared" si="39"/>
        <v>0.92000000000189175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28082.57</v>
      </c>
      <c r="D1257" s="9">
        <f>BILANCA!E253</f>
        <v>31975.51</v>
      </c>
      <c r="E1257" s="9">
        <v>0</v>
      </c>
      <c r="F1257" s="9">
        <v>0</v>
      </c>
      <c r="G1257" s="10">
        <f t="shared" si="38"/>
        <v>22732.296730000002</v>
      </c>
      <c r="H1257" s="10">
        <f t="shared" si="39"/>
        <v>0.92000000000189175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-11587.490000000002</v>
      </c>
      <c r="D1259" s="9">
        <f>BILANCA!E255</f>
        <v>-42081.39</v>
      </c>
      <c r="E1259" s="9">
        <v>0</v>
      </c>
      <c r="F1259" s="9">
        <v>0</v>
      </c>
      <c r="G1259" s="10">
        <f t="shared" si="38"/>
        <v>-23841.817230000001</v>
      </c>
      <c r="H1259" s="10">
        <f t="shared" si="39"/>
        <v>0.88000000000101863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16820.41</v>
      </c>
      <c r="D1260" s="9">
        <f>BILANCA!E256</f>
        <v>0</v>
      </c>
      <c r="E1260" s="9">
        <v>0</v>
      </c>
      <c r="F1260" s="9">
        <v>0</v>
      </c>
      <c r="G1260" s="10">
        <f t="shared" si="38"/>
        <v>4205.1025</v>
      </c>
      <c r="H1260" s="10">
        <f t="shared" si="39"/>
        <v>0.40999999999985448</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16820.41</v>
      </c>
      <c r="D1261" s="9">
        <f>BILANCA!E257</f>
        <v>0</v>
      </c>
      <c r="E1261" s="9">
        <v>0</v>
      </c>
      <c r="F1261" s="9">
        <v>0</v>
      </c>
      <c r="G1261" s="10">
        <f t="shared" si="38"/>
        <v>4221.9229100000002</v>
      </c>
      <c r="H1261" s="10">
        <f t="shared" si="39"/>
        <v>0.40999999999985448</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28407.9</v>
      </c>
      <c r="D1264" s="9">
        <f>BILANCA!E260</f>
        <v>42081.39</v>
      </c>
      <c r="E1264" s="9">
        <v>0</v>
      </c>
      <c r="F1264" s="9">
        <v>0</v>
      </c>
      <c r="G1264" s="10">
        <f t="shared" si="38"/>
        <v>28592.952719999997</v>
      </c>
      <c r="H1264" s="10">
        <f t="shared" si="39"/>
        <v>0.48999999999796273</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30493.9</v>
      </c>
      <c r="E1265" s="9">
        <v>0</v>
      </c>
      <c r="F1265" s="9">
        <v>0</v>
      </c>
      <c r="G1265" s="10">
        <f t="shared" si="38"/>
        <v>15551.889000000001</v>
      </c>
      <c r="H1265" s="10">
        <f t="shared" si="39"/>
        <v>9.9999999998544808E-2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28407.9</v>
      </c>
      <c r="D1266" s="9">
        <f>BILANCA!E262</f>
        <v>11587.49</v>
      </c>
      <c r="E1266" s="9">
        <v>0</v>
      </c>
      <c r="F1266" s="9">
        <v>0</v>
      </c>
      <c r="G1266" s="10">
        <f t="shared" si="38"/>
        <v>13205.217280000001</v>
      </c>
      <c r="H1266" s="10">
        <f t="shared" si="39"/>
        <v>0.58999999999832653</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8515.6299999999992</v>
      </c>
      <c r="D1278" s="9">
        <f>BILANCA!E274</f>
        <v>12940.54</v>
      </c>
      <c r="E1278" s="9">
        <v>0</v>
      </c>
      <c r="F1278" s="9">
        <v>0</v>
      </c>
      <c r="G1278" s="10">
        <f t="shared" si="40"/>
        <v>9218.3182799999995</v>
      </c>
      <c r="H1278" s="10">
        <f t="shared" si="39"/>
        <v>0.82999999999992724</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8515.6299999999992</v>
      </c>
      <c r="D1292" s="9">
        <f>BILANCA!E288</f>
        <v>12940.54</v>
      </c>
      <c r="E1292" s="9">
        <v>0</v>
      </c>
      <c r="F1292" s="9">
        <v>0</v>
      </c>
      <c r="G1292" s="10">
        <f t="shared" si="40"/>
        <v>9699.8722199999993</v>
      </c>
      <c r="H1292" s="10">
        <f t="shared" si="41"/>
        <v>0.82999999999992724</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8515.6299999999992</v>
      </c>
      <c r="D1305" s="9">
        <f>BILANCA!E302</f>
        <v>0</v>
      </c>
      <c r="E1305" s="9">
        <v>0</v>
      </c>
      <c r="F1305" s="9">
        <v>0</v>
      </c>
      <c r="G1305" s="10">
        <f t="shared" si="40"/>
        <v>2512.1108499999996</v>
      </c>
      <c r="H1305" s="10">
        <f t="shared" si="41"/>
        <v>0.37000000000080036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19139.37</v>
      </c>
      <c r="E1306" s="9">
        <v>0</v>
      </c>
      <c r="F1306" s="9">
        <v>0</v>
      </c>
      <c r="G1306" s="10">
        <f t="shared" si="40"/>
        <v>11330.507039999999</v>
      </c>
      <c r="H1306" s="10">
        <f t="shared" si="41"/>
        <v>0.36999999999898137</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1224.83</v>
      </c>
      <c r="D1311" s="9">
        <f>BILANCA!E308</f>
        <v>6988.55</v>
      </c>
      <c r="E1311" s="9">
        <v>0</v>
      </c>
      <c r="F1311" s="9">
        <v>0</v>
      </c>
      <c r="G1311" s="10">
        <f t="shared" si="40"/>
        <v>4575.7809299999999</v>
      </c>
      <c r="H1311" s="10">
        <f t="shared" si="41"/>
        <v>0.61999999999989086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41918.44</v>
      </c>
      <c r="D1339" s="9">
        <f>BILANCA!E336</f>
        <v>0</v>
      </c>
      <c r="E1339" s="9">
        <v>0</v>
      </c>
      <c r="F1339" s="9">
        <v>0</v>
      </c>
      <c r="G1339" s="10">
        <f t="shared" si="42"/>
        <v>13791.166760000002</v>
      </c>
      <c r="H1339" s="10">
        <f t="shared" si="41"/>
        <v>0.44000000000232831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78414.78</v>
      </c>
      <c r="E1340" s="9">
        <v>0</v>
      </c>
      <c r="F1340" s="9">
        <v>0</v>
      </c>
      <c r="G1340" s="10">
        <f t="shared" si="42"/>
        <v>51753.754800000002</v>
      </c>
      <c r="H1340" s="10">
        <f t="shared" si="41"/>
        <v>0.22000000000116415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623202.57999999996</v>
      </c>
      <c r="D1510" s="9">
        <f>'RAS-funkcijski'!E114</f>
        <v>821306.35</v>
      </c>
      <c r="E1510" s="9">
        <v>0</v>
      </c>
      <c r="F1510" s="9">
        <v>0</v>
      </c>
      <c r="G1510" s="10">
        <f t="shared" si="46"/>
        <v>249239.68079999997</v>
      </c>
      <c r="H1510" s="10">
        <f t="shared" si="47"/>
        <v>0.77000000001862645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623202.57999999996</v>
      </c>
      <c r="D1511" s="9">
        <f>'RAS-funkcijski'!E115</f>
        <v>821306.35</v>
      </c>
      <c r="E1511" s="9">
        <v>0</v>
      </c>
      <c r="F1511" s="9">
        <v>0</v>
      </c>
      <c r="G1511" s="10">
        <f t="shared" si="46"/>
        <v>251505.49608000001</v>
      </c>
      <c r="H1511" s="10">
        <f t="shared" si="47"/>
        <v>0.77000000001862645</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623202.57999999996</v>
      </c>
      <c r="D1512" s="9">
        <f>'RAS-funkcijski'!E116</f>
        <v>821306.35</v>
      </c>
      <c r="E1512" s="9">
        <v>0</v>
      </c>
      <c r="F1512" s="9">
        <v>0</v>
      </c>
      <c r="G1512" s="10">
        <f t="shared" si="46"/>
        <v>253771.31135999999</v>
      </c>
      <c r="H1512" s="10">
        <f t="shared" si="47"/>
        <v>0.77000000001862645</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623202.57999999996</v>
      </c>
      <c r="D1537" s="20">
        <f>'RAS-funkcijski'!E141</f>
        <v>821306.35</v>
      </c>
      <c r="E1537" s="20">
        <v>0</v>
      </c>
      <c r="F1537" s="20">
        <v>0</v>
      </c>
      <c r="G1537" s="21">
        <f t="shared" si="48"/>
        <v>310416.69336000003</v>
      </c>
      <c r="H1537" s="21">
        <f t="shared" si="47"/>
        <v>0.77000000001862645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41918.44</v>
      </c>
      <c r="D1582" s="14"/>
      <c r="E1582" s="14">
        <v>0</v>
      </c>
      <c r="F1582" s="14">
        <v>0</v>
      </c>
      <c r="G1582" s="15">
        <f t="shared" ref="G1582:G1613" si="54">B1582/1000*C1582</f>
        <v>41.918440000000004</v>
      </c>
      <c r="H1582" s="15">
        <f t="shared" ref="H1582:H1613" si="55">ABS(C1582-ROUND(C1582,0))</f>
        <v>0.44000000000232831</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827322.05999999994</v>
      </c>
      <c r="D1583" s="9">
        <v>0</v>
      </c>
      <c r="E1583" s="9">
        <v>0</v>
      </c>
      <c r="F1583" s="9">
        <v>0</v>
      </c>
      <c r="G1583" s="10">
        <f t="shared" si="54"/>
        <v>1654.6441199999999</v>
      </c>
      <c r="H1583" s="10">
        <f t="shared" si="55"/>
        <v>5.9999999939464033E-2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815368.61</v>
      </c>
      <c r="D1585" s="9">
        <v>0</v>
      </c>
      <c r="E1585" s="9">
        <v>0</v>
      </c>
      <c r="F1585" s="9">
        <v>0</v>
      </c>
      <c r="G1585" s="10">
        <f t="shared" si="54"/>
        <v>3261.47444</v>
      </c>
      <c r="H1585" s="10">
        <f t="shared" si="55"/>
        <v>0.39000000001396984</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648057.96</v>
      </c>
      <c r="D1586" s="9">
        <v>0</v>
      </c>
      <c r="E1586" s="9">
        <v>0</v>
      </c>
      <c r="F1586" s="9">
        <v>0</v>
      </c>
      <c r="G1586" s="10">
        <f t="shared" si="54"/>
        <v>3240.2898</v>
      </c>
      <c r="H1586" s="10">
        <f t="shared" si="55"/>
        <v>4.0000000037252903E-2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166382.85999999999</v>
      </c>
      <c r="D1587" s="9">
        <v>0</v>
      </c>
      <c r="E1587" s="9">
        <v>0</v>
      </c>
      <c r="F1587" s="9">
        <v>0</v>
      </c>
      <c r="G1587" s="10">
        <f t="shared" si="54"/>
        <v>998.29715999999996</v>
      </c>
      <c r="H1587" s="10">
        <f t="shared" si="55"/>
        <v>0.14000000001396984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927.79</v>
      </c>
      <c r="D1588" s="9">
        <v>0</v>
      </c>
      <c r="E1588" s="9">
        <v>0</v>
      </c>
      <c r="F1588" s="9">
        <v>0</v>
      </c>
      <c r="G1588" s="10">
        <f t="shared" si="54"/>
        <v>6.4945300000000001</v>
      </c>
      <c r="H1588" s="10">
        <f t="shared" si="55"/>
        <v>0.21000000000003638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11953.45</v>
      </c>
      <c r="D1594" s="9">
        <v>0</v>
      </c>
      <c r="E1594" s="9">
        <v>0</v>
      </c>
      <c r="F1594" s="9">
        <v>0</v>
      </c>
      <c r="G1594" s="10">
        <f t="shared" si="54"/>
        <v>155.39484999999999</v>
      </c>
      <c r="H1594" s="10">
        <f t="shared" si="55"/>
        <v>0.4500000000007276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790825.72</v>
      </c>
      <c r="D1602" s="9">
        <v>0</v>
      </c>
      <c r="E1602" s="9">
        <v>0</v>
      </c>
      <c r="F1602" s="9">
        <v>0</v>
      </c>
      <c r="G1602" s="10">
        <f t="shared" si="54"/>
        <v>16607.340120000001</v>
      </c>
      <c r="H1602" s="10">
        <f t="shared" si="55"/>
        <v>0.28000000002793968</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779251.78</v>
      </c>
      <c r="D1604" s="9">
        <v>0</v>
      </c>
      <c r="E1604" s="9">
        <v>0</v>
      </c>
      <c r="F1604" s="9">
        <v>0</v>
      </c>
      <c r="G1604" s="10">
        <f t="shared" si="54"/>
        <v>17922.790939999999</v>
      </c>
      <c r="H1604" s="10">
        <f t="shared" si="55"/>
        <v>0.21999999997206032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617191.42000000004</v>
      </c>
      <c r="D1605" s="9">
        <v>0</v>
      </c>
      <c r="E1605" s="9">
        <v>0</v>
      </c>
      <c r="F1605" s="9">
        <v>0</v>
      </c>
      <c r="G1605" s="10">
        <f t="shared" si="54"/>
        <v>14812.594080000001</v>
      </c>
      <c r="H1605" s="10">
        <f t="shared" si="55"/>
        <v>0.42000000004190952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161029.76000000001</v>
      </c>
      <c r="D1606" s="9">
        <v>0</v>
      </c>
      <c r="E1606" s="9">
        <v>0</v>
      </c>
      <c r="F1606" s="9">
        <v>0</v>
      </c>
      <c r="G1606" s="10">
        <f t="shared" si="54"/>
        <v>4025.7440000000006</v>
      </c>
      <c r="H1606" s="10">
        <f t="shared" si="55"/>
        <v>0.23999999999068677</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1030.5999999999999</v>
      </c>
      <c r="D1607" s="9">
        <v>0</v>
      </c>
      <c r="E1607" s="9">
        <v>0</v>
      </c>
      <c r="F1607" s="9">
        <v>0</v>
      </c>
      <c r="G1607" s="10">
        <f t="shared" si="54"/>
        <v>26.795599999999997</v>
      </c>
      <c r="H1607" s="10">
        <f t="shared" si="55"/>
        <v>0.40000000000009095</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11573.94</v>
      </c>
      <c r="D1613" s="9">
        <v>0</v>
      </c>
      <c r="E1613" s="9">
        <v>0</v>
      </c>
      <c r="F1613" s="9">
        <v>0</v>
      </c>
      <c r="G1613" s="10">
        <f t="shared" si="54"/>
        <v>370.36608000000001</v>
      </c>
      <c r="H1613" s="10">
        <f t="shared" si="55"/>
        <v>5.9999999999490683E-2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78414.780000000028</v>
      </c>
      <c r="D1621" s="9">
        <v>0</v>
      </c>
      <c r="E1621" s="9">
        <v>0</v>
      </c>
      <c r="F1621" s="9">
        <v>0</v>
      </c>
      <c r="G1621" s="10">
        <f t="shared" si="56"/>
        <v>3136.5912000000012</v>
      </c>
      <c r="H1621" s="10">
        <f t="shared" si="57"/>
        <v>0.21999999997206032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78414.78</v>
      </c>
      <c r="D1681" s="9">
        <v>0</v>
      </c>
      <c r="E1681" s="9">
        <v>0</v>
      </c>
      <c r="F1681" s="9">
        <v>0</v>
      </c>
      <c r="G1681" s="10">
        <f t="shared" si="60"/>
        <v>7841.4780000000001</v>
      </c>
      <c r="H1681" s="10">
        <f t="shared" si="61"/>
        <v>0.22000000000116415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78414.78</v>
      </c>
      <c r="D1683" s="9">
        <v>0</v>
      </c>
      <c r="E1683" s="9">
        <v>0</v>
      </c>
      <c r="F1683" s="9">
        <v>0</v>
      </c>
      <c r="G1683" s="10">
        <f t="shared" si="60"/>
        <v>7998.3075599999993</v>
      </c>
      <c r="H1683" s="10">
        <f t="shared" si="61"/>
        <v>0.22000000000116415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26813</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633972.14</v>
      </c>
      <c r="I17" s="157">
        <f>'PR-RAS'!E6</f>
        <v>790812.45</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617869.36</v>
      </c>
      <c r="I18" s="157">
        <f>'PR-RAS'!E152</f>
        <v>808170.82000000007</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11587.489999999943</v>
      </c>
      <c r="I20" s="157">
        <f>'PR-RAS'!E650</f>
        <v>42081.390000000138</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42098.390000000007</v>
      </c>
      <c r="I22" s="157">
        <f>BILANCA!E7</f>
        <v>45991.330000000009</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24830.76</v>
      </c>
      <c r="I23" s="157">
        <f>BILANCA!E69</f>
        <v>35258.11</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41918.439999999995</v>
      </c>
      <c r="I24" s="157">
        <f>BILANCA!E177</f>
        <v>78414.78</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25010.71</v>
      </c>
      <c r="I25" s="157">
        <f>BILANCA!E251</f>
        <v>2834.66</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623202.57999999996</v>
      </c>
      <c r="I30" s="157">
        <f>'RAS-funkcijski'!E114</f>
        <v>821306.35</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623202.57999999996</v>
      </c>
      <c r="I31" s="157">
        <f>'RAS-funkcijski'!E141</f>
        <v>821306.35</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41918.44</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78414.780000000028</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78414.78</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56" sqref="E65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633972.14</v>
      </c>
      <c r="E6" s="267">
        <f>E7+E43+E49+E82+E106+E125+E134+E140</f>
        <v>790812.45</v>
      </c>
      <c r="F6" s="180">
        <f t="shared" ref="F6:F69" si="0">IF(D6&lt;&gt;0,IF(E6/D6&gt;=100,"&gt;&gt;100",E6/D6*100),"-")</f>
        <v>124.7393063676268</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143534.79999999999</v>
      </c>
      <c r="E49" s="267">
        <f>E50+E53+E58+E61+E64+E68+E71+E74+E77</f>
        <v>115536</v>
      </c>
      <c r="F49" s="180">
        <f t="shared" si="0"/>
        <v>80.493371642277694</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140253</v>
      </c>
      <c r="E58" s="267">
        <f>SUM(E59:E60)</f>
        <v>115536</v>
      </c>
      <c r="F58" s="180">
        <f t="shared" si="0"/>
        <v>82.376847554063019</v>
      </c>
    </row>
    <row r="59" spans="1:6" s="1" customFormat="1" ht="24" customHeight="1" x14ac:dyDescent="0.2">
      <c r="A59" s="179" t="s">
        <v>171</v>
      </c>
      <c r="B59" s="181" t="s">
        <v>172</v>
      </c>
      <c r="C59" s="97" t="s">
        <v>171</v>
      </c>
      <c r="D59" s="279">
        <v>140253</v>
      </c>
      <c r="E59" s="279">
        <v>115536</v>
      </c>
      <c r="F59" s="180">
        <f t="shared" si="0"/>
        <v>82.376847554063019</v>
      </c>
    </row>
    <row r="60" spans="1:6" s="1" customFormat="1" ht="24"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3281.8</v>
      </c>
      <c r="E68" s="267">
        <f>SUM(E69:E70)</f>
        <v>0</v>
      </c>
      <c r="F68" s="180">
        <f t="shared" si="0"/>
        <v>0</v>
      </c>
    </row>
    <row r="69" spans="1:6" s="1" customFormat="1" ht="12.75" customHeight="1" x14ac:dyDescent="0.2">
      <c r="A69" s="179" t="s">
        <v>191</v>
      </c>
      <c r="B69" s="87" t="s">
        <v>192</v>
      </c>
      <c r="C69" s="97" t="s">
        <v>191</v>
      </c>
      <c r="D69" s="279">
        <v>3281.8</v>
      </c>
      <c r="E69" s="279">
        <v>0</v>
      </c>
      <c r="F69" s="180">
        <f t="shared" si="0"/>
        <v>0</v>
      </c>
    </row>
    <row r="70" spans="1:6" s="1" customFormat="1" ht="24" customHeight="1" x14ac:dyDescent="0.2">
      <c r="A70" s="179" t="s">
        <v>193</v>
      </c>
      <c r="B70" s="87" t="s">
        <v>194</v>
      </c>
      <c r="C70" s="97" t="s">
        <v>193</v>
      </c>
      <c r="D70" s="279">
        <v>0</v>
      </c>
      <c r="E70" s="279">
        <v>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v>
      </c>
      <c r="E82" s="267">
        <f>E83+E91+E98</f>
        <v>0</v>
      </c>
      <c r="F82" s="180" t="str">
        <f t="shared" si="1"/>
        <v>-</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58921.13</v>
      </c>
      <c r="E106" s="267">
        <f>E107+E112+E120+E124</f>
        <v>70512.039999999994</v>
      </c>
      <c r="F106" s="180">
        <f t="shared" si="1"/>
        <v>119.67190717489633</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58921.13</v>
      </c>
      <c r="E112" s="267">
        <f>SUM(E113:E119)</f>
        <v>70512.039999999994</v>
      </c>
      <c r="F112" s="180">
        <f t="shared" si="1"/>
        <v>119.67190717489633</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58921.13</v>
      </c>
      <c r="E117" s="279">
        <v>70512.039999999994</v>
      </c>
      <c r="F117" s="180">
        <f t="shared" si="1"/>
        <v>119.67190717489633</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0</v>
      </c>
      <c r="E125" s="267">
        <f>E126+E129</f>
        <v>0</v>
      </c>
      <c r="F125" s="180" t="str">
        <f t="shared" si="1"/>
        <v>-</v>
      </c>
    </row>
    <row r="126" spans="1:6" s="1" customFormat="1" ht="12.75" customHeight="1" x14ac:dyDescent="0.2">
      <c r="A126" s="179" t="s">
        <v>305</v>
      </c>
      <c r="B126" s="181" t="s">
        <v>306</v>
      </c>
      <c r="C126" s="97" t="s">
        <v>305</v>
      </c>
      <c r="D126" s="267">
        <f>SUM(D127:D128)</f>
        <v>0</v>
      </c>
      <c r="E126" s="267">
        <f>SUM(E127:E128)</f>
        <v>0</v>
      </c>
      <c r="F126" s="180" t="str">
        <f t="shared" si="1"/>
        <v>-</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0</v>
      </c>
      <c r="E128" s="279">
        <v>0</v>
      </c>
      <c r="F128" s="180" t="str">
        <f t="shared" si="1"/>
        <v>-</v>
      </c>
    </row>
    <row r="129" spans="1:6" s="1" customFormat="1" ht="36"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431516.21</v>
      </c>
      <c r="E134" s="267">
        <f>E135+E139</f>
        <v>604764.41</v>
      </c>
      <c r="F134" s="180">
        <f t="shared" ref="F134:F197" si="2">IF(D134&lt;&gt;0,IF(E134/D134&gt;=100,"&gt;&gt;100",E134/D134*100),"-")</f>
        <v>140.14871191049809</v>
      </c>
    </row>
    <row r="135" spans="1:6" s="1" customFormat="1" ht="24" customHeight="1" x14ac:dyDescent="0.2">
      <c r="A135" s="179" t="s">
        <v>323</v>
      </c>
      <c r="B135" s="184" t="s">
        <v>324</v>
      </c>
      <c r="C135" s="97" t="s">
        <v>323</v>
      </c>
      <c r="D135" s="267">
        <f>SUM(D136:D138)</f>
        <v>431516.21</v>
      </c>
      <c r="E135" s="267">
        <f>SUM(E136:E138)</f>
        <v>604764.41</v>
      </c>
      <c r="F135" s="180">
        <f t="shared" si="2"/>
        <v>140.14871191049809</v>
      </c>
    </row>
    <row r="136" spans="1:6" s="1" customFormat="1" ht="12.75" customHeight="1" x14ac:dyDescent="0.2">
      <c r="A136" s="179" t="s">
        <v>325</v>
      </c>
      <c r="B136" s="181" t="s">
        <v>326</v>
      </c>
      <c r="C136" s="97" t="s">
        <v>325</v>
      </c>
      <c r="D136" s="279">
        <v>431516.21</v>
      </c>
      <c r="E136" s="279">
        <v>604764.41</v>
      </c>
      <c r="F136" s="180">
        <f t="shared" si="2"/>
        <v>140.14871191049809</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617869.36</v>
      </c>
      <c r="E152" s="267">
        <f>E153+E164+E202+E221+E230+E262+E273</f>
        <v>808170.82000000007</v>
      </c>
      <c r="F152" s="180">
        <f t="shared" si="2"/>
        <v>130.79962728690739</v>
      </c>
    </row>
    <row r="153" spans="1:6" s="1" customFormat="1" ht="12.75" customHeight="1" x14ac:dyDescent="0.2">
      <c r="A153" s="179" t="s">
        <v>358</v>
      </c>
      <c r="B153" s="87" t="s">
        <v>359</v>
      </c>
      <c r="C153" s="97" t="s">
        <v>358</v>
      </c>
      <c r="D153" s="267">
        <f>D154+D159+D160</f>
        <v>481936.89</v>
      </c>
      <c r="E153" s="267">
        <f>E154+E159+E160</f>
        <v>642017.25</v>
      </c>
      <c r="F153" s="180">
        <f t="shared" si="2"/>
        <v>133.21604204235123</v>
      </c>
    </row>
    <row r="154" spans="1:6" s="1" customFormat="1" ht="12.75" customHeight="1" x14ac:dyDescent="0.2">
      <c r="A154" s="179" t="s">
        <v>360</v>
      </c>
      <c r="B154" s="87" t="s">
        <v>361</v>
      </c>
      <c r="C154" s="97" t="s">
        <v>360</v>
      </c>
      <c r="D154" s="267">
        <f>SUM(D155:D158)</f>
        <v>368791.94</v>
      </c>
      <c r="E154" s="267">
        <f>SUM(E155:E158)</f>
        <v>520324.64</v>
      </c>
      <c r="F154" s="180">
        <f t="shared" si="2"/>
        <v>141.088940284324</v>
      </c>
    </row>
    <row r="155" spans="1:6" s="1" customFormat="1" ht="12.75" customHeight="1" x14ac:dyDescent="0.2">
      <c r="A155" s="179" t="s">
        <v>362</v>
      </c>
      <c r="B155" s="87" t="s">
        <v>363</v>
      </c>
      <c r="C155" s="97" t="s">
        <v>362</v>
      </c>
      <c r="D155" s="279">
        <v>368791.94</v>
      </c>
      <c r="E155" s="279">
        <v>520324.64</v>
      </c>
      <c r="F155" s="180">
        <f t="shared" si="2"/>
        <v>141.088940284324</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57676.97</v>
      </c>
      <c r="E159" s="279">
        <v>46049.86</v>
      </c>
      <c r="F159" s="180">
        <f t="shared" si="2"/>
        <v>79.840983324886864</v>
      </c>
    </row>
    <row r="160" spans="1:6" s="1" customFormat="1" ht="12.75" customHeight="1" x14ac:dyDescent="0.2">
      <c r="A160" s="179" t="s">
        <v>372</v>
      </c>
      <c r="B160" s="181" t="s">
        <v>373</v>
      </c>
      <c r="C160" s="97" t="s">
        <v>372</v>
      </c>
      <c r="D160" s="267">
        <f>SUM(D161:D163)</f>
        <v>55467.98</v>
      </c>
      <c r="E160" s="267">
        <f>SUM(E161:E163)</f>
        <v>75642.75</v>
      </c>
      <c r="F160" s="180">
        <f t="shared" si="2"/>
        <v>136.37192124176866</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55467.98</v>
      </c>
      <c r="E162" s="279">
        <v>75642.75</v>
      </c>
      <c r="F162" s="180">
        <f t="shared" si="2"/>
        <v>136.37192124176866</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134931.59</v>
      </c>
      <c r="E164" s="267">
        <f>E165+E170+E178+E188+E189+E194</f>
        <v>165200.78000000003</v>
      </c>
      <c r="F164" s="180">
        <f t="shared" si="2"/>
        <v>122.4329899321575</v>
      </c>
    </row>
    <row r="165" spans="1:6" s="1" customFormat="1" ht="12.75" customHeight="1" x14ac:dyDescent="0.2">
      <c r="A165" s="179" t="s">
        <v>382</v>
      </c>
      <c r="B165" s="87" t="s">
        <v>383</v>
      </c>
      <c r="C165" s="97" t="s">
        <v>382</v>
      </c>
      <c r="D165" s="267">
        <f>SUM(D166:D169)</f>
        <v>11780.24</v>
      </c>
      <c r="E165" s="267">
        <f>SUM(E166:E169)</f>
        <v>10940.23</v>
      </c>
      <c r="F165" s="180">
        <f t="shared" si="2"/>
        <v>92.869330336224039</v>
      </c>
    </row>
    <row r="166" spans="1:6" s="1" customFormat="1" ht="12.75" customHeight="1" x14ac:dyDescent="0.2">
      <c r="A166" s="179" t="s">
        <v>384</v>
      </c>
      <c r="B166" s="87" t="s">
        <v>385</v>
      </c>
      <c r="C166" s="97" t="s">
        <v>384</v>
      </c>
      <c r="D166" s="279">
        <v>600</v>
      </c>
      <c r="E166" s="279">
        <v>888.05</v>
      </c>
      <c r="F166" s="180">
        <f t="shared" si="2"/>
        <v>148.00833333333333</v>
      </c>
    </row>
    <row r="167" spans="1:6" s="1" customFormat="1" ht="12.75" customHeight="1" x14ac:dyDescent="0.2">
      <c r="A167" s="179" t="s">
        <v>386</v>
      </c>
      <c r="B167" s="87" t="s">
        <v>387</v>
      </c>
      <c r="C167" s="97" t="s">
        <v>386</v>
      </c>
      <c r="D167" s="279">
        <v>9587.33</v>
      </c>
      <c r="E167" s="279">
        <v>8845.86</v>
      </c>
      <c r="F167" s="180">
        <f t="shared" si="2"/>
        <v>92.266147092047532</v>
      </c>
    </row>
    <row r="168" spans="1:6" s="1" customFormat="1" ht="12.75" customHeight="1" x14ac:dyDescent="0.2">
      <c r="A168" s="179" t="s">
        <v>388</v>
      </c>
      <c r="B168" s="87" t="s">
        <v>389</v>
      </c>
      <c r="C168" s="97" t="s">
        <v>388</v>
      </c>
      <c r="D168" s="279">
        <v>1592.91</v>
      </c>
      <c r="E168" s="279">
        <v>1206.32</v>
      </c>
      <c r="F168" s="180">
        <f t="shared" si="2"/>
        <v>75.730581137666277</v>
      </c>
    </row>
    <row r="169" spans="1:6" s="1" customFormat="1" ht="12.75" customHeight="1" x14ac:dyDescent="0.2">
      <c r="A169" s="179" t="s">
        <v>390</v>
      </c>
      <c r="B169" s="87" t="s">
        <v>391</v>
      </c>
      <c r="C169" s="97" t="s">
        <v>390</v>
      </c>
      <c r="D169" s="279">
        <v>0</v>
      </c>
      <c r="E169" s="279">
        <v>0</v>
      </c>
      <c r="F169" s="180" t="str">
        <f t="shared" si="2"/>
        <v>-</v>
      </c>
    </row>
    <row r="170" spans="1:6" s="1" customFormat="1" ht="12.75" customHeight="1" x14ac:dyDescent="0.2">
      <c r="A170" s="179" t="s">
        <v>392</v>
      </c>
      <c r="B170" s="87" t="s">
        <v>393</v>
      </c>
      <c r="C170" s="97" t="s">
        <v>392</v>
      </c>
      <c r="D170" s="267">
        <f>SUM(D171:D177)</f>
        <v>82765.429999999993</v>
      </c>
      <c r="E170" s="267">
        <f>SUM(E171:E177)</f>
        <v>100291.91000000002</v>
      </c>
      <c r="F170" s="180">
        <f t="shared" si="2"/>
        <v>121.17608764915499</v>
      </c>
    </row>
    <row r="171" spans="1:6" s="1" customFormat="1" ht="12.75" customHeight="1" x14ac:dyDescent="0.2">
      <c r="A171" s="179" t="s">
        <v>394</v>
      </c>
      <c r="B171" s="87" t="s">
        <v>395</v>
      </c>
      <c r="C171" s="97" t="s">
        <v>394</v>
      </c>
      <c r="D171" s="279">
        <v>6333.89</v>
      </c>
      <c r="E171" s="279">
        <v>6434.03</v>
      </c>
      <c r="F171" s="180">
        <f t="shared" si="2"/>
        <v>101.58101893149392</v>
      </c>
    </row>
    <row r="172" spans="1:6" s="1" customFormat="1" ht="12.75" customHeight="1" x14ac:dyDescent="0.2">
      <c r="A172" s="179" t="s">
        <v>396</v>
      </c>
      <c r="B172" s="87" t="s">
        <v>397</v>
      </c>
      <c r="C172" s="97" t="s">
        <v>396</v>
      </c>
      <c r="D172" s="279">
        <v>46933.09</v>
      </c>
      <c r="E172" s="279">
        <v>59690.83</v>
      </c>
      <c r="F172" s="180">
        <f t="shared" si="2"/>
        <v>127.18282559277473</v>
      </c>
    </row>
    <row r="173" spans="1:6" s="1" customFormat="1" ht="12.75" customHeight="1" x14ac:dyDescent="0.2">
      <c r="A173" s="179" t="s">
        <v>398</v>
      </c>
      <c r="B173" s="181" t="s">
        <v>399</v>
      </c>
      <c r="C173" s="97" t="s">
        <v>398</v>
      </c>
      <c r="D173" s="279">
        <v>18123.82</v>
      </c>
      <c r="E173" s="279">
        <v>20558.080000000002</v>
      </c>
      <c r="F173" s="180">
        <f t="shared" si="2"/>
        <v>113.43127442227964</v>
      </c>
    </row>
    <row r="174" spans="1:6" s="1" customFormat="1" ht="12.75" customHeight="1" x14ac:dyDescent="0.2">
      <c r="A174" s="179" t="s">
        <v>400</v>
      </c>
      <c r="B174" s="181" t="s">
        <v>401</v>
      </c>
      <c r="C174" s="97" t="s">
        <v>400</v>
      </c>
      <c r="D174" s="279">
        <v>9566.48</v>
      </c>
      <c r="E174" s="279">
        <v>11602.6</v>
      </c>
      <c r="F174" s="180">
        <f t="shared" si="2"/>
        <v>121.28389961615977</v>
      </c>
    </row>
    <row r="175" spans="1:6" s="1" customFormat="1" ht="12.75" customHeight="1" x14ac:dyDescent="0.2">
      <c r="A175" s="179" t="s">
        <v>402</v>
      </c>
      <c r="B175" s="181" t="s">
        <v>403</v>
      </c>
      <c r="C175" s="97" t="s">
        <v>402</v>
      </c>
      <c r="D175" s="279">
        <v>760.88</v>
      </c>
      <c r="E175" s="279">
        <v>541.02</v>
      </c>
      <c r="F175" s="180">
        <f t="shared" si="2"/>
        <v>71.104510566712236</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1047.27</v>
      </c>
      <c r="E177" s="279">
        <v>1465.35</v>
      </c>
      <c r="F177" s="180">
        <f t="shared" si="2"/>
        <v>139.92093729410752</v>
      </c>
    </row>
    <row r="178" spans="1:6" s="1" customFormat="1" ht="12.75" customHeight="1" x14ac:dyDescent="0.2">
      <c r="A178" s="179" t="s">
        <v>408</v>
      </c>
      <c r="B178" s="181" t="s">
        <v>409</v>
      </c>
      <c r="C178" s="97" t="s">
        <v>408</v>
      </c>
      <c r="D178" s="267">
        <f>SUM(D179:D187)</f>
        <v>37653.96</v>
      </c>
      <c r="E178" s="267">
        <f>SUM(E179:E187)</f>
        <v>49858.94</v>
      </c>
      <c r="F178" s="180">
        <f t="shared" si="2"/>
        <v>132.41353631862361</v>
      </c>
    </row>
    <row r="179" spans="1:6" s="1" customFormat="1" ht="12.75" customHeight="1" x14ac:dyDescent="0.2">
      <c r="A179" s="179" t="s">
        <v>410</v>
      </c>
      <c r="B179" s="181" t="s">
        <v>411</v>
      </c>
      <c r="C179" s="97" t="s">
        <v>410</v>
      </c>
      <c r="D179" s="279">
        <v>2238.6799999999998</v>
      </c>
      <c r="E179" s="279">
        <v>1991.79</v>
      </c>
      <c r="F179" s="180">
        <f t="shared" si="2"/>
        <v>88.971626136830636</v>
      </c>
    </row>
    <row r="180" spans="1:6" s="1" customFormat="1" ht="12.75" customHeight="1" x14ac:dyDescent="0.2">
      <c r="A180" s="179" t="s">
        <v>412</v>
      </c>
      <c r="B180" s="181" t="s">
        <v>413</v>
      </c>
      <c r="C180" s="97" t="s">
        <v>412</v>
      </c>
      <c r="D180" s="279">
        <v>6522.65</v>
      </c>
      <c r="E180" s="279">
        <v>11890.14</v>
      </c>
      <c r="F180" s="180">
        <f t="shared" si="2"/>
        <v>182.2900201605176</v>
      </c>
    </row>
    <row r="181" spans="1:6" s="1" customFormat="1" ht="12.75" customHeight="1" x14ac:dyDescent="0.2">
      <c r="A181" s="179" t="s">
        <v>414</v>
      </c>
      <c r="B181" s="181" t="s">
        <v>415</v>
      </c>
      <c r="C181" s="97" t="s">
        <v>414</v>
      </c>
      <c r="D181" s="279">
        <v>0</v>
      </c>
      <c r="E181" s="279">
        <v>0</v>
      </c>
      <c r="F181" s="180" t="str">
        <f t="shared" si="2"/>
        <v>-</v>
      </c>
    </row>
    <row r="182" spans="1:6" s="1" customFormat="1" ht="12.75" customHeight="1" x14ac:dyDescent="0.2">
      <c r="A182" s="179" t="s">
        <v>416</v>
      </c>
      <c r="B182" s="181" t="s">
        <v>417</v>
      </c>
      <c r="C182" s="97" t="s">
        <v>416</v>
      </c>
      <c r="D182" s="279">
        <v>2784.42</v>
      </c>
      <c r="E182" s="279">
        <v>3516.16</v>
      </c>
      <c r="F182" s="180">
        <f t="shared" si="2"/>
        <v>126.27979974285488</v>
      </c>
    </row>
    <row r="183" spans="1:6" s="1" customFormat="1" ht="12.75" customHeight="1" x14ac:dyDescent="0.2">
      <c r="A183" s="179" t="s">
        <v>418</v>
      </c>
      <c r="B183" s="87" t="s">
        <v>419</v>
      </c>
      <c r="C183" s="97" t="s">
        <v>418</v>
      </c>
      <c r="D183" s="279">
        <v>13000</v>
      </c>
      <c r="E183" s="279">
        <v>11700</v>
      </c>
      <c r="F183" s="180">
        <f t="shared" si="2"/>
        <v>90</v>
      </c>
    </row>
    <row r="184" spans="1:6" s="1" customFormat="1" ht="12.75" customHeight="1" x14ac:dyDescent="0.2">
      <c r="A184" s="179" t="s">
        <v>420</v>
      </c>
      <c r="B184" s="87" t="s">
        <v>421</v>
      </c>
      <c r="C184" s="97" t="s">
        <v>420</v>
      </c>
      <c r="D184" s="279">
        <v>2873.32</v>
      </c>
      <c r="E184" s="279">
        <v>10195</v>
      </c>
      <c r="F184" s="180">
        <f t="shared" si="2"/>
        <v>354.81603162891707</v>
      </c>
    </row>
    <row r="185" spans="1:6" s="1" customFormat="1" ht="12.75" customHeight="1" x14ac:dyDescent="0.2">
      <c r="A185" s="179" t="s">
        <v>422</v>
      </c>
      <c r="B185" s="87" t="s">
        <v>423</v>
      </c>
      <c r="C185" s="97" t="s">
        <v>422</v>
      </c>
      <c r="D185" s="279">
        <v>3122.5</v>
      </c>
      <c r="E185" s="279">
        <v>3607.5</v>
      </c>
      <c r="F185" s="180">
        <f t="shared" si="2"/>
        <v>115.53242594075259</v>
      </c>
    </row>
    <row r="186" spans="1:6" s="1" customFormat="1" ht="12.75" customHeight="1" x14ac:dyDescent="0.2">
      <c r="A186" s="179" t="s">
        <v>424</v>
      </c>
      <c r="B186" s="87" t="s">
        <v>425</v>
      </c>
      <c r="C186" s="97" t="s">
        <v>424</v>
      </c>
      <c r="D186" s="279">
        <v>2070.59</v>
      </c>
      <c r="E186" s="279">
        <v>2316.0500000000002</v>
      </c>
      <c r="F186" s="180">
        <f t="shared" si="2"/>
        <v>111.85459216938168</v>
      </c>
    </row>
    <row r="187" spans="1:6" s="1" customFormat="1" ht="12.75" customHeight="1" x14ac:dyDescent="0.2">
      <c r="A187" s="179" t="s">
        <v>426</v>
      </c>
      <c r="B187" s="87" t="s">
        <v>427</v>
      </c>
      <c r="C187" s="97" t="s">
        <v>426</v>
      </c>
      <c r="D187" s="279">
        <v>5041.8</v>
      </c>
      <c r="E187" s="279">
        <v>4642.3</v>
      </c>
      <c r="F187" s="180">
        <f t="shared" si="2"/>
        <v>92.076242611765636</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2731.96</v>
      </c>
      <c r="E194" s="267">
        <f>SUM(E195:E201)</f>
        <v>4109.7</v>
      </c>
      <c r="F194" s="180">
        <f t="shared" si="2"/>
        <v>150.43046018243311</v>
      </c>
    </row>
    <row r="195" spans="1:6" s="1" customFormat="1" ht="12.75" customHeight="1" x14ac:dyDescent="0.2">
      <c r="A195" s="179" t="s">
        <v>442</v>
      </c>
      <c r="B195" s="95" t="s">
        <v>443</v>
      </c>
      <c r="C195" s="97" t="s">
        <v>442</v>
      </c>
      <c r="D195" s="279">
        <v>0</v>
      </c>
      <c r="E195" s="279">
        <v>0</v>
      </c>
      <c r="F195" s="180" t="str">
        <f t="shared" si="2"/>
        <v>-</v>
      </c>
    </row>
    <row r="196" spans="1:6" s="1" customFormat="1" ht="12.75" customHeight="1" x14ac:dyDescent="0.2">
      <c r="A196" s="179" t="s">
        <v>444</v>
      </c>
      <c r="B196" s="87" t="s">
        <v>445</v>
      </c>
      <c r="C196" s="97" t="s">
        <v>444</v>
      </c>
      <c r="D196" s="279">
        <v>437.64</v>
      </c>
      <c r="E196" s="279">
        <v>599.95000000000005</v>
      </c>
      <c r="F196" s="180">
        <f t="shared" si="2"/>
        <v>137.08756055205194</v>
      </c>
    </row>
    <row r="197" spans="1:6" s="1" customFormat="1" ht="12.75" customHeight="1" x14ac:dyDescent="0.2">
      <c r="A197" s="179" t="s">
        <v>446</v>
      </c>
      <c r="B197" s="87" t="s">
        <v>447</v>
      </c>
      <c r="C197" s="97" t="s">
        <v>446</v>
      </c>
      <c r="D197" s="279">
        <v>456.14</v>
      </c>
      <c r="E197" s="279">
        <v>509.75</v>
      </c>
      <c r="F197" s="180">
        <f t="shared" si="2"/>
        <v>111.75297057920814</v>
      </c>
    </row>
    <row r="198" spans="1:6" s="1" customFormat="1" ht="12.75" customHeight="1" x14ac:dyDescent="0.2">
      <c r="A198" s="179" t="s">
        <v>448</v>
      </c>
      <c r="B198" s="87" t="s">
        <v>449</v>
      </c>
      <c r="C198" s="97" t="s">
        <v>448</v>
      </c>
      <c r="D198" s="279">
        <v>0</v>
      </c>
      <c r="E198" s="279">
        <v>0</v>
      </c>
      <c r="F198" s="180" t="str">
        <f t="shared" ref="F198:F261" si="3">IF(D198&lt;&gt;0,IF(E198/D198&gt;=100,"&gt;&gt;100",E198/D198*100),"-")</f>
        <v>-</v>
      </c>
    </row>
    <row r="199" spans="1:6" s="1" customFormat="1" ht="12.75" customHeight="1" x14ac:dyDescent="0.2">
      <c r="A199" s="179" t="s">
        <v>450</v>
      </c>
      <c r="B199" s="87" t="s">
        <v>451</v>
      </c>
      <c r="C199" s="97" t="s">
        <v>450</v>
      </c>
      <c r="D199" s="279">
        <v>0</v>
      </c>
      <c r="E199" s="279">
        <v>0</v>
      </c>
      <c r="F199" s="180" t="str">
        <f t="shared" si="3"/>
        <v>-</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1838.18</v>
      </c>
      <c r="E201" s="279">
        <v>3000</v>
      </c>
      <c r="F201" s="180">
        <f t="shared" si="3"/>
        <v>163.20490920366885</v>
      </c>
    </row>
    <row r="202" spans="1:6" s="1" customFormat="1" ht="12.75" customHeight="1" x14ac:dyDescent="0.2">
      <c r="A202" s="179" t="s">
        <v>456</v>
      </c>
      <c r="B202" s="95" t="s">
        <v>457</v>
      </c>
      <c r="C202" s="97" t="s">
        <v>456</v>
      </c>
      <c r="D202" s="267">
        <f>D203+D208+D216</f>
        <v>1000.88</v>
      </c>
      <c r="E202" s="267">
        <f>E203+E208+E216</f>
        <v>952.79</v>
      </c>
      <c r="F202" s="180">
        <f t="shared" si="3"/>
        <v>95.195228199184712</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0</v>
      </c>
      <c r="E208" s="267">
        <f>SUM(E209:E215)</f>
        <v>0</v>
      </c>
      <c r="F208" s="180" t="str">
        <f t="shared" si="3"/>
        <v>-</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0</v>
      </c>
      <c r="E210" s="279">
        <v>0</v>
      </c>
      <c r="F210" s="180" t="str">
        <f t="shared" si="3"/>
        <v>-</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1000.88</v>
      </c>
      <c r="E216" s="267">
        <f>SUM(E217:E220)</f>
        <v>952.79</v>
      </c>
      <c r="F216" s="180">
        <f t="shared" si="3"/>
        <v>95.195228199184712</v>
      </c>
    </row>
    <row r="217" spans="1:6" s="1" customFormat="1" ht="12.75" customHeight="1" x14ac:dyDescent="0.2">
      <c r="A217" s="179" t="s">
        <v>486</v>
      </c>
      <c r="B217" s="184" t="s">
        <v>487</v>
      </c>
      <c r="C217" s="97" t="s">
        <v>486</v>
      </c>
      <c r="D217" s="279">
        <v>1000.88</v>
      </c>
      <c r="E217" s="279">
        <v>952.79</v>
      </c>
      <c r="F217" s="180">
        <f t="shared" si="3"/>
        <v>95.195228199184712</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0</v>
      </c>
      <c r="E220" s="279">
        <v>0</v>
      </c>
      <c r="F220" s="180" t="str">
        <f t="shared" si="3"/>
        <v>-</v>
      </c>
    </row>
    <row r="221" spans="1:6" s="1" customFormat="1" ht="12.75" customHeight="1" x14ac:dyDescent="0.2">
      <c r="A221" s="179" t="s">
        <v>494</v>
      </c>
      <c r="B221" s="181" t="s">
        <v>495</v>
      </c>
      <c r="C221" s="97" t="s">
        <v>494</v>
      </c>
      <c r="D221" s="267">
        <f>D222+D225+D229</f>
        <v>0</v>
      </c>
      <c r="E221" s="267">
        <f>E222+E225+E229</f>
        <v>0</v>
      </c>
      <c r="F221" s="180" t="str">
        <f t="shared" si="3"/>
        <v>-</v>
      </c>
    </row>
    <row r="222" spans="1:6" s="1" customFormat="1" ht="24" customHeight="1" x14ac:dyDescent="0.2">
      <c r="A222" s="179" t="s">
        <v>496</v>
      </c>
      <c r="B222" s="181" t="s">
        <v>497</v>
      </c>
      <c r="C222" s="97" t="s">
        <v>496</v>
      </c>
      <c r="D222" s="267">
        <f>SUM(D223:D224)</f>
        <v>0</v>
      </c>
      <c r="E222" s="267">
        <f>SUM(E223:E224)</f>
        <v>0</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0</v>
      </c>
      <c r="F224" s="180" t="str">
        <f t="shared" si="3"/>
        <v>-</v>
      </c>
    </row>
    <row r="225" spans="1:6" s="1" customFormat="1" ht="36" customHeight="1" x14ac:dyDescent="0.2">
      <c r="A225" s="179" t="s">
        <v>502</v>
      </c>
      <c r="B225" s="181" t="s">
        <v>503</v>
      </c>
      <c r="C225" s="97" t="s">
        <v>502</v>
      </c>
      <c r="D225" s="267">
        <f>SUM(D226:D228)</f>
        <v>0</v>
      </c>
      <c r="E225" s="267">
        <f>SUM(E226:E228)</f>
        <v>0</v>
      </c>
      <c r="F225" s="180" t="str">
        <f t="shared" si="3"/>
        <v>-</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0</v>
      </c>
      <c r="E228" s="279">
        <v>0</v>
      </c>
      <c r="F228" s="180" t="str">
        <f t="shared" si="3"/>
        <v>-</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0</v>
      </c>
      <c r="F246" s="180" t="str">
        <f t="shared" si="3"/>
        <v>-</v>
      </c>
    </row>
    <row r="247" spans="1:6" s="1" customFormat="1" ht="12.75" customHeight="1" x14ac:dyDescent="0.2">
      <c r="A247" s="179" t="s">
        <v>543</v>
      </c>
      <c r="B247" s="87" t="s">
        <v>544</v>
      </c>
      <c r="C247" s="97" t="s">
        <v>543</v>
      </c>
      <c r="D247" s="279">
        <v>0</v>
      </c>
      <c r="E247" s="279">
        <v>0</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0</v>
      </c>
      <c r="F250" s="180" t="str">
        <f t="shared" si="3"/>
        <v>-</v>
      </c>
    </row>
    <row r="251" spans="1:6" s="1" customFormat="1" ht="24" customHeight="1" x14ac:dyDescent="0.2">
      <c r="A251" s="179" t="s">
        <v>551</v>
      </c>
      <c r="B251" s="87" t="s">
        <v>552</v>
      </c>
      <c r="C251" s="97" t="s">
        <v>551</v>
      </c>
      <c r="D251" s="279">
        <v>0</v>
      </c>
      <c r="E251" s="279">
        <v>0</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0</v>
      </c>
      <c r="E262" s="267">
        <f>E263+E269</f>
        <v>0</v>
      </c>
      <c r="F262" s="180" t="str">
        <f t="shared" ref="F262:F306" si="4">IF(D262&lt;&gt;0,IF(E262/D262&gt;=100,"&gt;&gt;100",E262/D262*100),"-")</f>
        <v>-</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0</v>
      </c>
      <c r="E269" s="267">
        <f>SUM(E270:E272)</f>
        <v>0</v>
      </c>
      <c r="F269" s="180" t="str">
        <f t="shared" si="4"/>
        <v>-</v>
      </c>
    </row>
    <row r="270" spans="1:6" s="1" customFormat="1" ht="12.75" customHeight="1" x14ac:dyDescent="0.2">
      <c r="A270" s="179" t="s">
        <v>583</v>
      </c>
      <c r="B270" s="181" t="s">
        <v>584</v>
      </c>
      <c r="C270" s="97" t="s">
        <v>583</v>
      </c>
      <c r="D270" s="279">
        <v>0</v>
      </c>
      <c r="E270" s="279">
        <v>0</v>
      </c>
      <c r="F270" s="180" t="str">
        <f t="shared" si="4"/>
        <v>-</v>
      </c>
    </row>
    <row r="271" spans="1:6" s="1" customFormat="1" ht="12.75" customHeight="1" x14ac:dyDescent="0.2">
      <c r="A271" s="179" t="s">
        <v>585</v>
      </c>
      <c r="B271" s="181" t="s">
        <v>586</v>
      </c>
      <c r="C271" s="97" t="s">
        <v>585</v>
      </c>
      <c r="D271" s="279">
        <v>0</v>
      </c>
      <c r="E271" s="279">
        <v>0</v>
      </c>
      <c r="F271" s="180" t="str">
        <f t="shared" si="4"/>
        <v>-</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0</v>
      </c>
      <c r="E273" s="267">
        <f>E274+E278+E283+E289</f>
        <v>0</v>
      </c>
      <c r="F273" s="180" t="str">
        <f t="shared" si="4"/>
        <v>-</v>
      </c>
    </row>
    <row r="274" spans="1:6" s="1" customFormat="1" ht="12.75" customHeight="1" x14ac:dyDescent="0.2">
      <c r="A274" s="179" t="s">
        <v>591</v>
      </c>
      <c r="B274" s="87" t="s">
        <v>592</v>
      </c>
      <c r="C274" s="97" t="s">
        <v>591</v>
      </c>
      <c r="D274" s="267">
        <f>SUM(D275:D277)</f>
        <v>0</v>
      </c>
      <c r="E274" s="267">
        <f>SUM(E275:E277)</f>
        <v>0</v>
      </c>
      <c r="F274" s="180" t="str">
        <f t="shared" si="4"/>
        <v>-</v>
      </c>
    </row>
    <row r="275" spans="1:6" s="1" customFormat="1" ht="12.75" customHeight="1" x14ac:dyDescent="0.2">
      <c r="A275" s="179" t="s">
        <v>593</v>
      </c>
      <c r="B275" s="87" t="s">
        <v>594</v>
      </c>
      <c r="C275" s="97" t="s">
        <v>593</v>
      </c>
      <c r="D275" s="279">
        <v>0</v>
      </c>
      <c r="E275" s="279">
        <v>0</v>
      </c>
      <c r="F275" s="180" t="str">
        <f t="shared" si="4"/>
        <v>-</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0</v>
      </c>
      <c r="E289" s="267">
        <f>SUM(E290:E294)</f>
        <v>0</v>
      </c>
      <c r="F289" s="180" t="str">
        <f t="shared" si="4"/>
        <v>-</v>
      </c>
    </row>
    <row r="290" spans="1:6" s="1" customFormat="1" ht="24" customHeight="1" x14ac:dyDescent="0.2">
      <c r="A290" s="179" t="s">
        <v>622</v>
      </c>
      <c r="B290" s="87" t="s">
        <v>623</v>
      </c>
      <c r="C290" s="97" t="s">
        <v>622</v>
      </c>
      <c r="D290" s="279">
        <v>0</v>
      </c>
      <c r="E290" s="279">
        <v>0</v>
      </c>
      <c r="F290" s="180" t="str">
        <f t="shared" si="4"/>
        <v>-</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617869.36</v>
      </c>
      <c r="E299" s="267">
        <f>E152-E297+E298</f>
        <v>808170.82000000007</v>
      </c>
      <c r="F299" s="180">
        <f t="shared" si="4"/>
        <v>130.79962728690739</v>
      </c>
    </row>
    <row r="300" spans="1:6" s="1" customFormat="1" ht="12.75" customHeight="1" x14ac:dyDescent="0.2">
      <c r="A300" s="179"/>
      <c r="B300" s="87" t="s">
        <v>642</v>
      </c>
      <c r="C300" s="97" t="s">
        <v>643</v>
      </c>
      <c r="D300" s="267">
        <f>IF(D6&gt;=D299,D6-D299,0)</f>
        <v>16102.780000000028</v>
      </c>
      <c r="E300" s="267">
        <f>IF(E6&gt;=E299,E6-E299,0)</f>
        <v>0</v>
      </c>
      <c r="F300" s="180">
        <f t="shared" si="4"/>
        <v>0</v>
      </c>
    </row>
    <row r="301" spans="1:6" s="1" customFormat="1" ht="12.75" customHeight="1" x14ac:dyDescent="0.2">
      <c r="A301" s="179"/>
      <c r="B301" s="87" t="s">
        <v>644</v>
      </c>
      <c r="C301" s="97" t="s">
        <v>645</v>
      </c>
      <c r="D301" s="267">
        <f>IF(D299&gt;=D6,D299-D6,0)</f>
        <v>0</v>
      </c>
      <c r="E301" s="267">
        <f>IF(E299&gt;=E6,E299-E6,0)</f>
        <v>17358.370000000112</v>
      </c>
      <c r="F301" s="180" t="str">
        <f t="shared" si="4"/>
        <v>-</v>
      </c>
    </row>
    <row r="302" spans="1:6" s="1" customFormat="1" ht="12.75" customHeight="1" x14ac:dyDescent="0.2">
      <c r="A302" s="179" t="s">
        <v>646</v>
      </c>
      <c r="B302" s="87" t="s">
        <v>647</v>
      </c>
      <c r="C302" s="97" t="s">
        <v>646</v>
      </c>
      <c r="D302" s="279">
        <v>0</v>
      </c>
      <c r="E302" s="279">
        <v>0</v>
      </c>
      <c r="F302" s="180" t="str">
        <f t="shared" si="4"/>
        <v>-</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8515.6299999999992</v>
      </c>
      <c r="E304" s="279">
        <v>12940.54</v>
      </c>
      <c r="F304" s="180">
        <f t="shared" si="4"/>
        <v>151.96221536163503</v>
      </c>
    </row>
    <row r="305" spans="1:6" s="1" customFormat="1" ht="12" customHeight="1" x14ac:dyDescent="0.2">
      <c r="A305" s="179" t="s">
        <v>652</v>
      </c>
      <c r="B305" s="87" t="s">
        <v>653</v>
      </c>
      <c r="C305" s="97" t="s">
        <v>652</v>
      </c>
      <c r="D305" s="279">
        <v>8515.6299999999992</v>
      </c>
      <c r="E305" s="279">
        <v>12940.54</v>
      </c>
      <c r="F305" s="180">
        <f t="shared" si="4"/>
        <v>151.96221536163503</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0</v>
      </c>
      <c r="E321" s="267">
        <f>E322+E327+E336+E341+E346+E349</f>
        <v>0</v>
      </c>
      <c r="F321" s="180" t="str">
        <f t="shared" si="5"/>
        <v>-</v>
      </c>
    </row>
    <row r="322" spans="1:6" s="1" customFormat="1" ht="12.75" customHeight="1" x14ac:dyDescent="0.2">
      <c r="A322" s="179" t="s">
        <v>685</v>
      </c>
      <c r="B322" s="87" t="s">
        <v>686</v>
      </c>
      <c r="C322" s="97" t="s">
        <v>685</v>
      </c>
      <c r="D322" s="267">
        <f>SUM(D323:D326)</f>
        <v>0</v>
      </c>
      <c r="E322" s="267">
        <f>SUM(E323:E326)</f>
        <v>0</v>
      </c>
      <c r="F322" s="180" t="str">
        <f t="shared" si="5"/>
        <v>-</v>
      </c>
    </row>
    <row r="323" spans="1:6" s="1" customFormat="1" ht="12.75" customHeight="1" x14ac:dyDescent="0.2">
      <c r="A323" s="179" t="s">
        <v>687</v>
      </c>
      <c r="B323" s="87" t="s">
        <v>688</v>
      </c>
      <c r="C323" s="97" t="s">
        <v>687</v>
      </c>
      <c r="D323" s="279">
        <v>0</v>
      </c>
      <c r="E323" s="279">
        <v>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5333.22</v>
      </c>
      <c r="E360" s="267">
        <f>E361+E373+E406+E410+E412</f>
        <v>13135.53</v>
      </c>
      <c r="F360" s="180">
        <f t="shared" si="6"/>
        <v>246.29642129895259</v>
      </c>
    </row>
    <row r="361" spans="1:6" s="1" customFormat="1" ht="12.75" customHeight="1" x14ac:dyDescent="0.2">
      <c r="A361" s="179" t="s">
        <v>763</v>
      </c>
      <c r="B361" s="87" t="s">
        <v>764</v>
      </c>
      <c r="C361" s="97" t="s">
        <v>763</v>
      </c>
      <c r="D361" s="267">
        <f>D362+D366</f>
        <v>0</v>
      </c>
      <c r="E361" s="267">
        <f>E362+E366</f>
        <v>0</v>
      </c>
      <c r="F361" s="180" t="str">
        <f t="shared" si="6"/>
        <v>-</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5333.22</v>
      </c>
      <c r="E373" s="267">
        <f>E374+E379+E388+E393+E398+E401</f>
        <v>13135.53</v>
      </c>
      <c r="F373" s="180">
        <f t="shared" si="7"/>
        <v>246.29642129895259</v>
      </c>
    </row>
    <row r="374" spans="1:6" s="1" customFormat="1" ht="12.75" customHeight="1" x14ac:dyDescent="0.2">
      <c r="A374" s="179" t="s">
        <v>781</v>
      </c>
      <c r="B374" s="87" t="s">
        <v>782</v>
      </c>
      <c r="C374" s="97" t="s">
        <v>781</v>
      </c>
      <c r="D374" s="267">
        <f>SUM(D375:D378)</f>
        <v>0</v>
      </c>
      <c r="E374" s="267">
        <f>SUM(E375:E378)</f>
        <v>0</v>
      </c>
      <c r="F374" s="180" t="str">
        <f t="shared" si="7"/>
        <v>-</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0</v>
      </c>
      <c r="E376" s="279">
        <v>0</v>
      </c>
      <c r="F376" s="180" t="str">
        <f t="shared" si="7"/>
        <v>-</v>
      </c>
    </row>
    <row r="377" spans="1:6" s="1" customFormat="1" ht="12.75" customHeight="1" x14ac:dyDescent="0.2">
      <c r="A377" s="179" t="s">
        <v>785</v>
      </c>
      <c r="B377" s="87" t="s">
        <v>692</v>
      </c>
      <c r="C377" s="97" t="s">
        <v>785</v>
      </c>
      <c r="D377" s="279">
        <v>0</v>
      </c>
      <c r="E377" s="279">
        <v>0</v>
      </c>
      <c r="F377" s="180" t="str">
        <f t="shared" si="7"/>
        <v>-</v>
      </c>
    </row>
    <row r="378" spans="1:6" s="1" customFormat="1" ht="12.75" customHeight="1" x14ac:dyDescent="0.2">
      <c r="A378" s="179" t="s">
        <v>786</v>
      </c>
      <c r="B378" s="87" t="s">
        <v>694</v>
      </c>
      <c r="C378" s="97" t="s">
        <v>786</v>
      </c>
      <c r="D378" s="279">
        <v>0</v>
      </c>
      <c r="E378" s="279">
        <v>0</v>
      </c>
      <c r="F378" s="180" t="str">
        <f t="shared" si="7"/>
        <v>-</v>
      </c>
    </row>
    <row r="379" spans="1:6" s="1" customFormat="1" ht="12.75" customHeight="1" x14ac:dyDescent="0.2">
      <c r="A379" s="179" t="s">
        <v>787</v>
      </c>
      <c r="B379" s="87" t="s">
        <v>788</v>
      </c>
      <c r="C379" s="97" t="s">
        <v>787</v>
      </c>
      <c r="D379" s="267">
        <f>SUM(D380:D387)</f>
        <v>5333.22</v>
      </c>
      <c r="E379" s="267">
        <f>SUM(E380:E387)</f>
        <v>13135.53</v>
      </c>
      <c r="F379" s="180">
        <f t="shared" si="7"/>
        <v>246.29642129895259</v>
      </c>
    </row>
    <row r="380" spans="1:6" s="1" customFormat="1" ht="12.75" customHeight="1" x14ac:dyDescent="0.2">
      <c r="A380" s="179" t="s">
        <v>789</v>
      </c>
      <c r="B380" s="87" t="s">
        <v>698</v>
      </c>
      <c r="C380" s="97" t="s">
        <v>789</v>
      </c>
      <c r="D380" s="279">
        <v>5333.22</v>
      </c>
      <c r="E380" s="279">
        <v>13135.53</v>
      </c>
      <c r="F380" s="180">
        <f t="shared" si="7"/>
        <v>246.29642129895259</v>
      </c>
    </row>
    <row r="381" spans="1:6" s="1" customFormat="1" ht="12.75" customHeight="1" x14ac:dyDescent="0.2">
      <c r="A381" s="179" t="s">
        <v>790</v>
      </c>
      <c r="B381" s="87" t="s">
        <v>791</v>
      </c>
      <c r="C381" s="97" t="s">
        <v>790</v>
      </c>
      <c r="D381" s="279">
        <v>0</v>
      </c>
      <c r="E381" s="279">
        <v>0</v>
      </c>
      <c r="F381" s="180" t="str">
        <f t="shared" si="7"/>
        <v>-</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0</v>
      </c>
      <c r="E386" s="279">
        <v>0</v>
      </c>
      <c r="F386" s="180" t="str">
        <f t="shared" si="7"/>
        <v>-</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0</v>
      </c>
      <c r="E393" s="267">
        <f>SUM(E394:E397)</f>
        <v>0</v>
      </c>
      <c r="F393" s="180" t="str">
        <f t="shared" si="7"/>
        <v>-</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0</v>
      </c>
      <c r="E401" s="267">
        <f>SUM(E402:E405)</f>
        <v>0</v>
      </c>
      <c r="F401" s="180" t="str">
        <f t="shared" si="7"/>
        <v>-</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0</v>
      </c>
      <c r="E405" s="279">
        <v>0</v>
      </c>
      <c r="F405" s="180" t="str">
        <f t="shared" si="8"/>
        <v>-</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0</v>
      </c>
      <c r="E412" s="267">
        <f>SUM(E413:E416)</f>
        <v>0</v>
      </c>
      <c r="F412" s="180" t="str">
        <f t="shared" si="8"/>
        <v>-</v>
      </c>
    </row>
    <row r="413" spans="1:6" s="1" customFormat="1" ht="12.75" customHeight="1" x14ac:dyDescent="0.2">
      <c r="A413" s="179" t="s">
        <v>834</v>
      </c>
      <c r="B413" s="87" t="s">
        <v>835</v>
      </c>
      <c r="C413" s="97" t="s">
        <v>834</v>
      </c>
      <c r="D413" s="279">
        <v>0</v>
      </c>
      <c r="E413" s="279">
        <v>0</v>
      </c>
      <c r="F413" s="180" t="str">
        <f t="shared" si="8"/>
        <v>-</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5333.22</v>
      </c>
      <c r="E418" s="267">
        <f>IF(E360&gt;=E308,E360-E308,0)</f>
        <v>13135.53</v>
      </c>
      <c r="F418" s="180">
        <f t="shared" si="8"/>
        <v>246.29642129895259</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22357.05</v>
      </c>
      <c r="E420" s="279">
        <v>11587.49</v>
      </c>
      <c r="F420" s="180">
        <f t="shared" si="8"/>
        <v>51.829244019224362</v>
      </c>
    </row>
    <row r="421" spans="1:6" s="1" customFormat="1" ht="12.75" customHeight="1" x14ac:dyDescent="0.2">
      <c r="A421" s="179" t="s">
        <v>850</v>
      </c>
      <c r="B421" s="87" t="s">
        <v>851</v>
      </c>
      <c r="C421" s="97" t="s">
        <v>850</v>
      </c>
      <c r="D421" s="279">
        <v>0</v>
      </c>
      <c r="E421" s="279">
        <v>0</v>
      </c>
      <c r="F421" s="180" t="str">
        <f t="shared" si="8"/>
        <v>-</v>
      </c>
    </row>
    <row r="422" spans="1:6" s="1" customFormat="1" ht="12.75" customHeight="1" x14ac:dyDescent="0.2">
      <c r="A422" s="179"/>
      <c r="B422" s="87" t="s">
        <v>852</v>
      </c>
      <c r="C422" s="97" t="s">
        <v>853</v>
      </c>
      <c r="D422" s="267">
        <f>D6+D308</f>
        <v>633972.14</v>
      </c>
      <c r="E422" s="267">
        <f>E6+E308</f>
        <v>790812.45</v>
      </c>
      <c r="F422" s="180">
        <f t="shared" si="8"/>
        <v>124.7393063676268</v>
      </c>
    </row>
    <row r="423" spans="1:6" s="1" customFormat="1" ht="12.75" customHeight="1" x14ac:dyDescent="0.2">
      <c r="A423" s="179"/>
      <c r="B423" s="87" t="s">
        <v>854</v>
      </c>
      <c r="C423" s="97" t="s">
        <v>855</v>
      </c>
      <c r="D423" s="267">
        <f>D299+D360</f>
        <v>623202.57999999996</v>
      </c>
      <c r="E423" s="267">
        <f>E299+E360</f>
        <v>821306.35000000009</v>
      </c>
      <c r="F423" s="180">
        <f t="shared" si="8"/>
        <v>131.78802148091236</v>
      </c>
    </row>
    <row r="424" spans="1:6" s="1" customFormat="1" ht="12.75" customHeight="1" x14ac:dyDescent="0.2">
      <c r="A424" s="179"/>
      <c r="B424" s="87" t="s">
        <v>856</v>
      </c>
      <c r="C424" s="97" t="s">
        <v>857</v>
      </c>
      <c r="D424" s="267">
        <f>IF(D422&gt;=D423,D422-D423,0)</f>
        <v>10769.560000000056</v>
      </c>
      <c r="E424" s="267">
        <f>IF(E422&gt;=E423,E422-E423,0)</f>
        <v>0</v>
      </c>
      <c r="F424" s="180">
        <f t="shared" si="8"/>
        <v>0</v>
      </c>
    </row>
    <row r="425" spans="1:6" s="1" customFormat="1" ht="12.75" customHeight="1" x14ac:dyDescent="0.2">
      <c r="A425" s="179"/>
      <c r="B425" s="87" t="s">
        <v>858</v>
      </c>
      <c r="C425" s="97" t="s">
        <v>859</v>
      </c>
      <c r="D425" s="267">
        <f>IF(D423&gt;=D422,D423-D422,0)</f>
        <v>0</v>
      </c>
      <c r="E425" s="267">
        <f>IF(E423&gt;=E422,E423-E422,0)</f>
        <v>30493.90000000014</v>
      </c>
      <c r="F425" s="180" t="str">
        <f t="shared" si="8"/>
        <v>-</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80" t="str">
        <f t="shared" si="8"/>
        <v>-</v>
      </c>
    </row>
    <row r="427" spans="1:6" s="1" customFormat="1" ht="12.75" customHeight="1" x14ac:dyDescent="0.2">
      <c r="A427" s="187" t="s">
        <v>860</v>
      </c>
      <c r="B427" s="87" t="s">
        <v>863</v>
      </c>
      <c r="C427" s="99" t="s">
        <v>864</v>
      </c>
      <c r="D427" s="267">
        <f>IF(D303-D302+D420-D419&gt;=0,D303-D302+D420-D419,0)</f>
        <v>22357.05</v>
      </c>
      <c r="E427" s="267">
        <f>IF(E303-E302+E420-E419&gt;=0,E303-E302+E420-E419,0)</f>
        <v>11587.49</v>
      </c>
      <c r="F427" s="180">
        <f t="shared" si="8"/>
        <v>51.829244019224362</v>
      </c>
    </row>
    <row r="428" spans="1:6" s="1" customFormat="1" ht="24" customHeight="1" x14ac:dyDescent="0.2">
      <c r="A428" s="185" t="s">
        <v>865</v>
      </c>
      <c r="B428" s="94" t="s">
        <v>866</v>
      </c>
      <c r="C428" s="98" t="s">
        <v>867</v>
      </c>
      <c r="D428" s="270">
        <f>D304+D421</f>
        <v>8515.6299999999992</v>
      </c>
      <c r="E428" s="270">
        <f>E304+E421</f>
        <v>12940.54</v>
      </c>
      <c r="F428" s="186">
        <f t="shared" si="8"/>
        <v>151.96221536163503</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0</v>
      </c>
      <c r="E535" s="267">
        <f>E536+E571+E584+E597+E629</f>
        <v>0</v>
      </c>
      <c r="F535" s="180" t="str">
        <f t="shared" si="10"/>
        <v>-</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0</v>
      </c>
      <c r="E597" s="267">
        <f>E598+E603+E607+E609+E616+E621</f>
        <v>0</v>
      </c>
      <c r="F597" s="180" t="str">
        <f t="shared" si="11"/>
        <v>-</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0</v>
      </c>
      <c r="E640" s="267">
        <f>IF(E535-E430&gt;=0,E535-E430,0)</f>
        <v>0</v>
      </c>
      <c r="F640" s="180" t="str">
        <f t="shared" si="12"/>
        <v>-</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633972.14</v>
      </c>
      <c r="E643" s="267">
        <f>E422+E430</f>
        <v>790812.45</v>
      </c>
      <c r="F643" s="180">
        <f t="shared" si="12"/>
        <v>124.7393063676268</v>
      </c>
    </row>
    <row r="644" spans="1:6" s="1" customFormat="1" ht="12.75" customHeight="1" x14ac:dyDescent="0.2">
      <c r="A644" s="179"/>
      <c r="B644" s="87" t="s">
        <v>1287</v>
      </c>
      <c r="C644" s="97" t="s">
        <v>1288</v>
      </c>
      <c r="D644" s="267">
        <f>D423+D535</f>
        <v>623202.57999999996</v>
      </c>
      <c r="E644" s="267">
        <f>E423+E535</f>
        <v>821306.35000000009</v>
      </c>
      <c r="F644" s="180">
        <f t="shared" si="12"/>
        <v>131.78802148091236</v>
      </c>
    </row>
    <row r="645" spans="1:6" s="1" customFormat="1" ht="12.75" customHeight="1" x14ac:dyDescent="0.2">
      <c r="A645" s="179"/>
      <c r="B645" s="87" t="s">
        <v>1289</v>
      </c>
      <c r="C645" s="97" t="s">
        <v>1290</v>
      </c>
      <c r="D645" s="267">
        <f>IF(D643&gt;=D644,D643-D644,0)</f>
        <v>10769.560000000056</v>
      </c>
      <c r="E645" s="267">
        <f>IF(E643&gt;=E644,E643-E644,0)</f>
        <v>0</v>
      </c>
      <c r="F645" s="180">
        <f t="shared" si="12"/>
        <v>0</v>
      </c>
    </row>
    <row r="646" spans="1:6" s="1" customFormat="1" ht="12.75" customHeight="1" x14ac:dyDescent="0.2">
      <c r="A646" s="179"/>
      <c r="B646" s="87" t="s">
        <v>1291</v>
      </c>
      <c r="C646" s="97" t="s">
        <v>1292</v>
      </c>
      <c r="D646" s="267">
        <f>IF(D644&gt;=D643,D644-D643,0)</f>
        <v>0</v>
      </c>
      <c r="E646" s="267">
        <f>IF(E644&gt;=E643,E644-E643,0)</f>
        <v>30493.90000000014</v>
      </c>
      <c r="F646" s="180" t="str">
        <f t="shared" si="12"/>
        <v>-</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80" t="str">
        <f t="shared" si="12"/>
        <v>-</v>
      </c>
    </row>
    <row r="648" spans="1:6" s="1" customFormat="1" ht="24" customHeight="1" x14ac:dyDescent="0.2">
      <c r="A648" s="187" t="s">
        <v>1295</v>
      </c>
      <c r="B648" s="87" t="s">
        <v>1296</v>
      </c>
      <c r="C648" s="99" t="s">
        <v>1295</v>
      </c>
      <c r="D648" s="267">
        <f>IF(D427-D426+D642-D641&gt;=0,D427-D426+D642-D641,0)</f>
        <v>22357.05</v>
      </c>
      <c r="E648" s="267">
        <f>IF(E427-E426+E642-E641&gt;=0,E427-E426+E642-E641,0)</f>
        <v>11587.49</v>
      </c>
      <c r="F648" s="180">
        <f t="shared" si="12"/>
        <v>51.829244019224362</v>
      </c>
    </row>
    <row r="649" spans="1:6" s="1" customFormat="1" ht="24" customHeight="1" x14ac:dyDescent="0.2">
      <c r="A649" s="179"/>
      <c r="B649" s="87" t="s">
        <v>1297</v>
      </c>
      <c r="C649" s="97" t="s">
        <v>1298</v>
      </c>
      <c r="D649" s="267">
        <f>IF(D645+D647-D646-D648&gt;=0,D645+D647-D646-D648,0)</f>
        <v>0</v>
      </c>
      <c r="E649" s="267">
        <f>IF(E645+E647-E646-E648&gt;=0,E645+E647-E646-E648,0)</f>
        <v>0</v>
      </c>
      <c r="F649" s="180" t="str">
        <f t="shared" si="12"/>
        <v>-</v>
      </c>
    </row>
    <row r="650" spans="1:6" s="1" customFormat="1" ht="24" customHeight="1" x14ac:dyDescent="0.2">
      <c r="A650" s="179"/>
      <c r="B650" s="87" t="s">
        <v>1299</v>
      </c>
      <c r="C650" s="97" t="s">
        <v>1300</v>
      </c>
      <c r="D650" s="267">
        <f>IF(D646+D648-D645-D647&gt;=0,D646+D648-D645-D647,0)</f>
        <v>11587.489999999943</v>
      </c>
      <c r="E650" s="267">
        <f>IF(E646+E648-E645-E647&gt;=0,E646+E648-E645-E647,0)</f>
        <v>42081.390000000138</v>
      </c>
      <c r="F650" s="180">
        <f t="shared" si="12"/>
        <v>363.16225515621022</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155.18</v>
      </c>
      <c r="E653" s="279">
        <v>15090.3</v>
      </c>
      <c r="F653" s="180">
        <f t="shared" ref="F653:F716" si="13">IF(D653&lt;&gt;0,IF(E653/D653&gt;=100,"&gt;&gt;100",E653/D653*100),"-")</f>
        <v>9724.3845856424778</v>
      </c>
    </row>
    <row r="654" spans="1:6" s="1" customFormat="1" ht="12.75" customHeight="1" x14ac:dyDescent="0.2">
      <c r="A654" s="179" t="s">
        <v>1307</v>
      </c>
      <c r="B654" s="87" t="s">
        <v>1308</v>
      </c>
      <c r="C654" s="97" t="s">
        <v>1307</v>
      </c>
      <c r="D654" s="279">
        <v>683904.13</v>
      </c>
      <c r="E654" s="279">
        <v>831387.9</v>
      </c>
      <c r="F654" s="180">
        <f t="shared" si="13"/>
        <v>121.56497724322853</v>
      </c>
    </row>
    <row r="655" spans="1:6" s="1" customFormat="1" ht="12.75" customHeight="1" x14ac:dyDescent="0.2">
      <c r="A655" s="179" t="s">
        <v>1309</v>
      </c>
      <c r="B655" s="87" t="s">
        <v>1310</v>
      </c>
      <c r="C655" s="97" t="s">
        <v>1309</v>
      </c>
      <c r="D655" s="279">
        <v>668969.01</v>
      </c>
      <c r="E655" s="279">
        <v>837348.01</v>
      </c>
      <c r="F655" s="180">
        <f t="shared" si="13"/>
        <v>125.16992528547772</v>
      </c>
    </row>
    <row r="656" spans="1:6" s="1" customFormat="1" ht="24" customHeight="1" x14ac:dyDescent="0.2">
      <c r="A656" s="179" t="s">
        <v>1304</v>
      </c>
      <c r="B656" s="87" t="s">
        <v>1311</v>
      </c>
      <c r="C656" s="97" t="s">
        <v>1312</v>
      </c>
      <c r="D656" s="267">
        <f>+D653+D654-D655</f>
        <v>15090.300000000047</v>
      </c>
      <c r="E656" s="267">
        <f>+E653+E654-E655</f>
        <v>9130.1900000000605</v>
      </c>
      <c r="F656" s="180">
        <f t="shared" si="13"/>
        <v>60.503701052994515</v>
      </c>
    </row>
    <row r="657" spans="1:6" s="1" customFormat="1" ht="24" customHeight="1" x14ac:dyDescent="0.2">
      <c r="A657" s="179"/>
      <c r="B657" s="87" t="s">
        <v>1313</v>
      </c>
      <c r="C657" s="97" t="s">
        <v>1314</v>
      </c>
      <c r="D657" s="248">
        <v>0</v>
      </c>
      <c r="E657" s="248">
        <v>0</v>
      </c>
      <c r="F657" s="180" t="str">
        <f t="shared" si="13"/>
        <v>-</v>
      </c>
    </row>
    <row r="658" spans="1:6" s="1" customFormat="1" ht="24" customHeight="1" x14ac:dyDescent="0.2">
      <c r="A658" s="179"/>
      <c r="B658" s="87" t="s">
        <v>1315</v>
      </c>
      <c r="C658" s="97" t="s">
        <v>1316</v>
      </c>
      <c r="D658" s="248">
        <v>27</v>
      </c>
      <c r="E658" s="248">
        <v>31</v>
      </c>
      <c r="F658" s="180">
        <f t="shared" si="13"/>
        <v>114.81481481481481</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25</v>
      </c>
      <c r="E660" s="248">
        <v>29</v>
      </c>
      <c r="F660" s="180">
        <f t="shared" si="13"/>
        <v>115.99999999999999</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140253</v>
      </c>
      <c r="E669" s="279">
        <v>115536</v>
      </c>
      <c r="F669" s="180">
        <f t="shared" si="13"/>
        <v>82.376847554063019</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3281.8</v>
      </c>
      <c r="E683" s="280">
        <v>0</v>
      </c>
      <c r="F683" s="183">
        <f t="shared" si="13"/>
        <v>0</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9" t="s">
        <v>1370</v>
      </c>
      <c r="B685" s="95" t="s">
        <v>1371</v>
      </c>
      <c r="C685" s="97" t="s">
        <v>1370</v>
      </c>
      <c r="D685" s="279">
        <v>0</v>
      </c>
      <c r="E685" s="279">
        <v>0</v>
      </c>
      <c r="F685" s="180" t="str">
        <f t="shared" si="13"/>
        <v>-</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58921.13</v>
      </c>
      <c r="E724" s="280">
        <v>63325.16</v>
      </c>
      <c r="F724" s="183">
        <f t="shared" si="14"/>
        <v>107.47444931894552</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4257.07</v>
      </c>
      <c r="F732" s="183" t="str">
        <f t="shared" si="14"/>
        <v>-</v>
      </c>
    </row>
    <row r="733" spans="1:6" s="1" customFormat="1" ht="12.75" customHeight="1" x14ac:dyDescent="0.2">
      <c r="A733" s="35" t="s">
        <v>1466</v>
      </c>
      <c r="B733" s="181" t="s">
        <v>1467</v>
      </c>
      <c r="C733" s="182" t="s">
        <v>1466</v>
      </c>
      <c r="D733" s="280">
        <v>0</v>
      </c>
      <c r="E733" s="280">
        <v>932.9</v>
      </c>
      <c r="F733" s="183" t="str">
        <f t="shared" si="14"/>
        <v>-</v>
      </c>
    </row>
    <row r="734" spans="1:6" s="1" customFormat="1" ht="12.75" customHeight="1" x14ac:dyDescent="0.2">
      <c r="A734" s="35" t="s">
        <v>1468</v>
      </c>
      <c r="B734" s="181" t="s">
        <v>1469</v>
      </c>
      <c r="C734" s="182" t="s">
        <v>1468</v>
      </c>
      <c r="D734" s="280">
        <v>9587.33</v>
      </c>
      <c r="E734" s="280">
        <v>8845.86</v>
      </c>
      <c r="F734" s="183">
        <f t="shared" si="14"/>
        <v>92.266147092047532</v>
      </c>
    </row>
    <row r="735" spans="1:6" s="1" customFormat="1" ht="12.75" customHeight="1" x14ac:dyDescent="0.2">
      <c r="A735" s="179" t="s">
        <v>1470</v>
      </c>
      <c r="B735" s="87" t="s">
        <v>1471</v>
      </c>
      <c r="C735" s="97" t="s">
        <v>1470</v>
      </c>
      <c r="D735" s="279">
        <v>9700</v>
      </c>
      <c r="E735" s="279">
        <v>0</v>
      </c>
      <c r="F735" s="180">
        <f t="shared" si="14"/>
        <v>0</v>
      </c>
    </row>
    <row r="736" spans="1:6" s="1" customFormat="1" ht="12.75" customHeight="1" x14ac:dyDescent="0.2">
      <c r="A736" s="179" t="s">
        <v>1472</v>
      </c>
      <c r="B736" s="87" t="s">
        <v>1473</v>
      </c>
      <c r="C736" s="97" t="s">
        <v>1472</v>
      </c>
      <c r="D736" s="279">
        <v>2873.32</v>
      </c>
      <c r="E736" s="279">
        <v>10195</v>
      </c>
      <c r="F736" s="180">
        <f t="shared" si="14"/>
        <v>354.81603162891707</v>
      </c>
    </row>
    <row r="737" spans="1:6" s="1" customFormat="1" ht="12.75" customHeight="1" x14ac:dyDescent="0.2">
      <c r="A737" s="179" t="s">
        <v>1474</v>
      </c>
      <c r="B737" s="87" t="s">
        <v>1475</v>
      </c>
      <c r="C737" s="97" t="s">
        <v>1474</v>
      </c>
      <c r="D737" s="279">
        <v>0</v>
      </c>
      <c r="E737" s="279">
        <v>0</v>
      </c>
      <c r="F737" s="180" t="str">
        <f t="shared" si="14"/>
        <v>-</v>
      </c>
    </row>
    <row r="738" spans="1:6" s="1" customFormat="1" ht="12.75" customHeight="1" x14ac:dyDescent="0.2">
      <c r="A738" s="179" t="s">
        <v>1476</v>
      </c>
      <c r="B738" s="87" t="s">
        <v>1477</v>
      </c>
      <c r="C738" s="97" t="s">
        <v>1476</v>
      </c>
      <c r="D738" s="279">
        <v>0</v>
      </c>
      <c r="E738" s="279">
        <v>0</v>
      </c>
      <c r="F738" s="180" t="str">
        <f t="shared" si="14"/>
        <v>-</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0</v>
      </c>
      <c r="E741" s="280">
        <v>0</v>
      </c>
      <c r="F741" s="183" t="str">
        <f t="shared" si="14"/>
        <v>-</v>
      </c>
    </row>
    <row r="742" spans="1:6" s="1" customFormat="1" ht="12.75" customHeight="1" x14ac:dyDescent="0.2">
      <c r="A742" s="35" t="s">
        <v>1484</v>
      </c>
      <c r="B742" s="181" t="s">
        <v>1485</v>
      </c>
      <c r="C742" s="182" t="s">
        <v>1484</v>
      </c>
      <c r="D742" s="280">
        <v>437.64</v>
      </c>
      <c r="E742" s="280">
        <v>0</v>
      </c>
      <c r="F742" s="183">
        <f t="shared" si="14"/>
        <v>0</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0</v>
      </c>
      <c r="E846" s="279">
        <v>0</v>
      </c>
      <c r="F846" s="180" t="str">
        <f t="shared" si="16"/>
        <v>-</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0</v>
      </c>
      <c r="E850" s="279">
        <v>0</v>
      </c>
      <c r="F850" s="180" t="str">
        <f t="shared" si="16"/>
        <v>-</v>
      </c>
    </row>
    <row r="851" spans="1:6" s="1" customFormat="1" ht="12.75" customHeight="1" x14ac:dyDescent="0.2">
      <c r="A851" s="179" t="s">
        <v>1702</v>
      </c>
      <c r="B851" s="87" t="s">
        <v>1703</v>
      </c>
      <c r="C851" s="97" t="s">
        <v>1702</v>
      </c>
      <c r="D851" s="279">
        <v>0</v>
      </c>
      <c r="E851" s="279">
        <v>0</v>
      </c>
      <c r="F851" s="180" t="str">
        <f t="shared" si="16"/>
        <v>-</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0</v>
      </c>
      <c r="E855" s="279">
        <v>0</v>
      </c>
      <c r="F855" s="180" t="str">
        <f t="shared" si="16"/>
        <v>-</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0</v>
      </c>
      <c r="E857" s="279">
        <v>0</v>
      </c>
      <c r="F857" s="180" t="str">
        <f t="shared" si="16"/>
        <v>-</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A303" sqref="A303:XFD30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66929.150000000009</v>
      </c>
      <c r="E6" s="271">
        <f>E7+E69</f>
        <v>81249.440000000002</v>
      </c>
      <c r="F6" s="252">
        <f t="shared" ref="F6:F37" si="0">IF(D6&gt;0,IF(E6/D6&gt;=100,"&gt;&gt;100",E6/D6*100),"-")</f>
        <v>121.39619283974173</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42098.390000000007</v>
      </c>
      <c r="E7" s="272">
        <f>E8+E12+E51+E52+E56+E63</f>
        <v>45991.330000000009</v>
      </c>
      <c r="F7" s="183">
        <f t="shared" si="0"/>
        <v>109.24724199666545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42098.390000000007</v>
      </c>
      <c r="E12" s="272">
        <f>E13+E19+E29+E35+E41+E45</f>
        <v>45991.330000000009</v>
      </c>
      <c r="F12" s="183">
        <f t="shared" si="0"/>
        <v>109.24724199666545</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10130.710000000001</v>
      </c>
      <c r="E13" s="272">
        <f>SUM(E14:E17)-E18</f>
        <v>10130.710000000001</v>
      </c>
      <c r="F13" s="183">
        <f t="shared" si="0"/>
        <v>100</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20015.52</v>
      </c>
      <c r="E15" s="280">
        <v>20015.52</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9884.81</v>
      </c>
      <c r="E18" s="280">
        <v>9884.81</v>
      </c>
      <c r="F18" s="183">
        <f t="shared" si="0"/>
        <v>100</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31967.680000000008</v>
      </c>
      <c r="E19" s="272">
        <f>SUM(E20:E27)-E28</f>
        <v>35860.62000000001</v>
      </c>
      <c r="F19" s="183">
        <f t="shared" si="0"/>
        <v>112.17773701438453</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52507.23</v>
      </c>
      <c r="E20" s="280">
        <v>65642.759999999995</v>
      </c>
      <c r="F20" s="183">
        <f t="shared" si="0"/>
        <v>125.01661199800482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359.84</v>
      </c>
      <c r="E21" s="280">
        <v>359.84</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1226.32</v>
      </c>
      <c r="E22" s="280">
        <v>1226.32</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533.77</v>
      </c>
      <c r="E25" s="280">
        <v>533.77</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71391.16</v>
      </c>
      <c r="E26" s="280">
        <v>71391.16</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94050.64</v>
      </c>
      <c r="E28" s="280">
        <v>103293.23</v>
      </c>
      <c r="F28" s="183">
        <f t="shared" si="0"/>
        <v>109.82724838448735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119380.86</v>
      </c>
      <c r="E54" s="280">
        <v>119921.88</v>
      </c>
      <c r="F54" s="183">
        <f t="shared" si="1"/>
        <v>100.45318822464506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119380.86</v>
      </c>
      <c r="E55" s="280">
        <v>119921.88</v>
      </c>
      <c r="F55" s="183">
        <f t="shared" si="1"/>
        <v>100.45318822464506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24830.76</v>
      </c>
      <c r="E69" s="272">
        <f>E70+E82+E88+E119+E135+E147+E165+E171</f>
        <v>35258.11</v>
      </c>
      <c r="F69" s="183">
        <f t="shared" si="1"/>
        <v>141.99368041896423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15090.3</v>
      </c>
      <c r="E70" s="272">
        <f>+E71+E76+E80+E81</f>
        <v>9130.19</v>
      </c>
      <c r="F70" s="183">
        <f t="shared" ref="F70:F101" si="2">IF(D70&gt;0,IF(E70/D70&gt;=100,"&gt;&gt;100",E70/D70*100),"-")</f>
        <v>60.503701052994316</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15090.3</v>
      </c>
      <c r="E71" s="272">
        <f>SUM(E72:E75)</f>
        <v>9130.19</v>
      </c>
      <c r="F71" s="183">
        <f t="shared" si="2"/>
        <v>60.503701052994316</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15090.3</v>
      </c>
      <c r="E73" s="280">
        <v>9130.19</v>
      </c>
      <c r="F73" s="183">
        <f t="shared" si="2"/>
        <v>60.503701052994316</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1224.83</v>
      </c>
      <c r="E82" s="272">
        <f>SUM(E83:E85)-E86+E87</f>
        <v>6988.55</v>
      </c>
      <c r="F82" s="183">
        <f t="shared" si="2"/>
        <v>570.57305911840831</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1224.83</v>
      </c>
      <c r="E87" s="280">
        <v>6988.55</v>
      </c>
      <c r="F87" s="183">
        <f t="shared" si="2"/>
        <v>570.57305911840831</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8515.6299999999992</v>
      </c>
      <c r="E147" s="272">
        <f>SUM(E148:E150)+SUM(E159:E163)-E164</f>
        <v>19139.37</v>
      </c>
      <c r="F147" s="183">
        <f t="shared" si="4"/>
        <v>224.75577262046377</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8515.6299999999992</v>
      </c>
      <c r="E161" s="280">
        <v>19139.37</v>
      </c>
      <c r="F161" s="183">
        <f t="shared" si="4"/>
        <v>224.75577262046377</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66929.149999999994</v>
      </c>
      <c r="E176" s="272">
        <f>E177+E251</f>
        <v>81249.440000000002</v>
      </c>
      <c r="F176" s="183">
        <f t="shared" ref="F176:F207" si="6">IF(D176&gt;0,IF(E176/D176&gt;=100,"&gt;&gt;100",E176/D176*100),"-")</f>
        <v>121.39619283974174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41918.439999999995</v>
      </c>
      <c r="E177" s="272">
        <f>E178+E197+E203+E219+E247+E248</f>
        <v>78414.78</v>
      </c>
      <c r="F177" s="183">
        <f t="shared" si="6"/>
        <v>187.0651197897632</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41918.439999999995</v>
      </c>
      <c r="E178" s="272">
        <f>SUM(E179:E181)+E185+E186+SUM(E194:E196)</f>
        <v>78414.78</v>
      </c>
      <c r="F178" s="183">
        <f t="shared" si="6"/>
        <v>187.0651197897632</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39154.07</v>
      </c>
      <c r="E179" s="280">
        <v>70400.12</v>
      </c>
      <c r="F179" s="183">
        <f t="shared" si="6"/>
        <v>179.80281487978132</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2661.56</v>
      </c>
      <c r="E180" s="280">
        <v>8014.66</v>
      </c>
      <c r="F180" s="183">
        <f t="shared" si="6"/>
        <v>301.12640706953817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102.81</v>
      </c>
      <c r="E181" s="272">
        <f>SUM(E182:E184)</f>
        <v>0</v>
      </c>
      <c r="F181" s="183">
        <f t="shared" si="6"/>
        <v>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102.81</v>
      </c>
      <c r="E184" s="280">
        <v>0</v>
      </c>
      <c r="F184" s="183">
        <f t="shared" si="6"/>
        <v>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25010.71</v>
      </c>
      <c r="E251" s="272">
        <f>+E252+E255-E264+E274+E291</f>
        <v>2834.66</v>
      </c>
      <c r="F251" s="183">
        <f t="shared" si="8"/>
        <v>11.3337846066745</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28082.57</v>
      </c>
      <c r="E252" s="272">
        <f>E253-E254</f>
        <v>31975.51</v>
      </c>
      <c r="F252" s="183">
        <f t="shared" si="8"/>
        <v>113.8624776863371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28082.57</v>
      </c>
      <c r="E253" s="280">
        <v>31975.51</v>
      </c>
      <c r="F253" s="183">
        <f t="shared" si="8"/>
        <v>113.8624776863371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-11587.490000000002</v>
      </c>
      <c r="E255" s="272">
        <f>E256-E260</f>
        <v>-42081.39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16820.41</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16820.41</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28407.9</v>
      </c>
      <c r="E260" s="272">
        <f>SUM(E261:E263)</f>
        <v>42081.39</v>
      </c>
      <c r="F260" s="183">
        <f t="shared" si="8"/>
        <v>148.13270252288976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30493.9</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28407.9</v>
      </c>
      <c r="E262" s="280">
        <v>11587.49</v>
      </c>
      <c r="F262" s="183">
        <f t="shared" si="8"/>
        <v>40.789674703163556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8515.6299999999992</v>
      </c>
      <c r="E274" s="272">
        <f>SUM(E275:E277)+SUM(E286:E290)</f>
        <v>12940.54</v>
      </c>
      <c r="F274" s="183">
        <f t="shared" si="9"/>
        <v>151.96221536163503</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8515.6299999999992</v>
      </c>
      <c r="E288" s="280">
        <v>12940.54</v>
      </c>
      <c r="F288" s="183">
        <f t="shared" si="9"/>
        <v>151.96221536163503</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8515.6299999999992</v>
      </c>
      <c r="E302" s="280">
        <v>0</v>
      </c>
      <c r="F302" s="183">
        <f t="shared" si="10"/>
        <v>0</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0</v>
      </c>
      <c r="E303" s="280">
        <v>19139.37</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1224.83</v>
      </c>
      <c r="E308" s="280">
        <v>6988.55</v>
      </c>
      <c r="F308" s="183">
        <f t="shared" si="10"/>
        <v>570.57305911840831</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41918.44</v>
      </c>
      <c r="E336" s="280">
        <v>0</v>
      </c>
      <c r="F336" s="183">
        <f t="shared" si="11"/>
        <v>0</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0</v>
      </c>
      <c r="E337" s="280">
        <v>78414.78</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623202.57999999996</v>
      </c>
      <c r="E114" s="267">
        <f>E115+E118+E121+E122+SUM(E125:E128)</f>
        <v>821306.35</v>
      </c>
      <c r="F114" s="180">
        <f t="shared" si="3"/>
        <v>131.78802148091236</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623202.57999999996</v>
      </c>
      <c r="E115" s="267">
        <f>SUM(E116:E117)</f>
        <v>821306.35</v>
      </c>
      <c r="F115" s="180">
        <f t="shared" si="3"/>
        <v>131.78802148091236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623202.57999999996</v>
      </c>
      <c r="E116" s="279">
        <v>821306.35</v>
      </c>
      <c r="F116" s="180">
        <f t="shared" si="3"/>
        <v>131.78802148091236</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623202.57999999996</v>
      </c>
      <c r="E141" s="270">
        <f>E5+E22+E28+E35+E75+E82+E89+E107+E114+E129</f>
        <v>821306.35</v>
      </c>
      <c r="F141" s="186">
        <f t="shared" si="4"/>
        <v>131.78802148091236</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2" sqref="D42"/>
    </sheetView>
  </sheetViews>
  <sheetFormatPr defaultColWidth="35.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9">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106" sqref="D106"/>
    </sheetView>
  </sheetViews>
  <sheetFormatPr defaultColWidth="35.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41918.44</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827322.05999999994</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815368.61</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648057.96</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166382.85999999999</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927.79</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11953.45</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790825.72</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779251.78</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617191.42000000004</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161029.76000000001</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1030.5999999999999</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11573.94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78414.780000000028</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78414.78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78414.78</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4</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26813</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4</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O.K.</v>
      </c>
      <c r="C244" s="218" t="s">
        <v>3489</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Đević</cp:lastModifiedBy>
  <cp:lastPrinted>2025-11-26T12:43:51Z</cp:lastPrinted>
  <dcterms:created xsi:type="dcterms:W3CDTF">2022-04-01T05:14:30Z</dcterms:created>
  <dcterms:modified xsi:type="dcterms:W3CDTF">2026-02-09T10:46:42Z</dcterms:modified>
</cp:coreProperties>
</file>